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705" windowHeight="1338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2">'Лист3'!$B$53</definedName>
  </definedNames>
  <calcPr fullCalcOnLoad="1"/>
</workbook>
</file>

<file path=xl/sharedStrings.xml><?xml version="1.0" encoding="utf-8"?>
<sst xmlns="http://schemas.openxmlformats.org/spreadsheetml/2006/main" count="207" uniqueCount="110">
  <si>
    <t xml:space="preserve"> </t>
  </si>
  <si>
    <t>ОБЩЕСТВО С ОГРАНИЧЕННОЙ ОТВЕТСТВЕННОСТЬЮ</t>
  </si>
  <si>
    <t>РЕГИОНАЛЬНЫЙ ИНЖЕНЕРНО-КОНСУЛЬТАТИВНЫЙ ЦЕНТР</t>
  </si>
  <si>
    <t>"КРАН-ПАРК".</t>
  </si>
  <si>
    <t xml:space="preserve"> Юр.адрес 665801,Россия г. Ангарск, Иркутской обл., кв-л 252, стр.21</t>
  </si>
  <si>
    <t>ИНН3801005214 Р/с 40702810918310002775</t>
  </si>
  <si>
    <t xml:space="preserve"> Почтовый адрес 665801, г Ангарск, Иркутской обл, а/я 1363</t>
  </si>
  <si>
    <t>Ангарское отд. 7690 Байкальского Банка Сбербанка РФ</t>
  </si>
  <si>
    <t xml:space="preserve"> тел.(8-395-5)  59-40-52, 54-64-49</t>
  </si>
  <si>
    <t>БИК 042520607 Кор. Счет 30101810900000000607</t>
  </si>
  <si>
    <t xml:space="preserve"> факс (8-395-5) 54-42-68, 54-24-23</t>
  </si>
  <si>
    <t>КПП 380101001 ОГРН 1033800517673</t>
  </si>
  <si>
    <t xml:space="preserve">  E-mail post@kranpark.ru , kranpark@irmail.ru             </t>
  </si>
  <si>
    <t>Г/П, тонн</t>
  </si>
  <si>
    <t>Ширина ленты, мм</t>
  </si>
  <si>
    <t>Цена с НДС, руб.</t>
  </si>
  <si>
    <t>Длина стропа L</t>
  </si>
  <si>
    <t xml:space="preserve">1 м </t>
  </si>
  <si>
    <t xml:space="preserve">2 м </t>
  </si>
  <si>
    <t xml:space="preserve">3 м </t>
  </si>
  <si>
    <t>4  м</t>
  </si>
  <si>
    <t xml:space="preserve">5 м </t>
  </si>
  <si>
    <t xml:space="preserve">6 м </t>
  </si>
  <si>
    <t xml:space="preserve">8 м </t>
  </si>
  <si>
    <t xml:space="preserve">10 м </t>
  </si>
  <si>
    <t>+ 1,0 м</t>
  </si>
  <si>
    <t>0,5</t>
  </si>
  <si>
    <t>30</t>
  </si>
  <si>
    <t>78</t>
  </si>
  <si>
    <t>118</t>
  </si>
  <si>
    <t>157</t>
  </si>
  <si>
    <t>245</t>
  </si>
  <si>
    <t>363</t>
  </si>
  <si>
    <t>39</t>
  </si>
  <si>
    <t>1,0</t>
  </si>
  <si>
    <t>176</t>
  </si>
  <si>
    <t>265</t>
  </si>
  <si>
    <t>69</t>
  </si>
  <si>
    <t>1,5</t>
  </si>
  <si>
    <t>75</t>
  </si>
  <si>
    <t>314</t>
  </si>
  <si>
    <t>441</t>
  </si>
  <si>
    <t>520</t>
  </si>
  <si>
    <t>2,0</t>
  </si>
  <si>
    <t>50</t>
  </si>
  <si>
    <t>100</t>
  </si>
  <si>
    <t>2,5</t>
  </si>
  <si>
    <t>60</t>
  </si>
  <si>
    <t>107</t>
  </si>
  <si>
    <t>3,0</t>
  </si>
  <si>
    <t>3,5</t>
  </si>
  <si>
    <t>90</t>
  </si>
  <si>
    <t>186</t>
  </si>
  <si>
    <t>4,0</t>
  </si>
  <si>
    <t>4,5</t>
  </si>
  <si>
    <t>120</t>
  </si>
  <si>
    <t>539</t>
  </si>
  <si>
    <t>289</t>
  </si>
  <si>
    <t>5,0</t>
  </si>
  <si>
    <t>125</t>
  </si>
  <si>
    <t>6,0</t>
  </si>
  <si>
    <t>150</t>
  </si>
  <si>
    <t>627</t>
  </si>
  <si>
    <t>437</t>
  </si>
  <si>
    <t>8,0</t>
  </si>
  <si>
    <t>180</t>
  </si>
  <si>
    <t>1520</t>
  </si>
  <si>
    <t>469</t>
  </si>
  <si>
    <t>10,0</t>
  </si>
  <si>
    <t>240</t>
  </si>
  <si>
    <t>583</t>
  </si>
  <si>
    <t>12,0</t>
  </si>
  <si>
    <t>300</t>
  </si>
  <si>
    <t>747</t>
  </si>
  <si>
    <t>15,0</t>
  </si>
  <si>
    <t>1138</t>
  </si>
  <si>
    <t>16,0</t>
  </si>
  <si>
    <t>20,0</t>
  </si>
  <si>
    <t>1670</t>
  </si>
  <si>
    <t>24,0</t>
  </si>
  <si>
    <t>1877</t>
  </si>
  <si>
    <t>32,0</t>
  </si>
  <si>
    <t>2817</t>
  </si>
  <si>
    <t>Коды ОКВЭД 29.22.9; 51.70 ОКПО 22873496</t>
  </si>
  <si>
    <t>Стропы текстильные петлевые - СТП и кольцевые - СТК</t>
  </si>
  <si>
    <t xml:space="preserve">  Строп текстильный двухветвевой 2СТ</t>
  </si>
  <si>
    <t>Г/п, тонн</t>
  </si>
  <si>
    <t xml:space="preserve">Ширина ленты, мм </t>
  </si>
  <si>
    <t xml:space="preserve">Исп-ние: слои летнты </t>
  </si>
  <si>
    <t>1,5 м</t>
  </si>
  <si>
    <t>2 м</t>
  </si>
  <si>
    <t>3 м</t>
  </si>
  <si>
    <t>4 м</t>
  </si>
  <si>
    <t>5 м</t>
  </si>
  <si>
    <t>1</t>
  </si>
  <si>
    <t>73</t>
  </si>
  <si>
    <t>3</t>
  </si>
  <si>
    <t>-</t>
  </si>
  <si>
    <t>216</t>
  </si>
  <si>
    <t>392</t>
  </si>
  <si>
    <t>804</t>
  </si>
  <si>
    <t>1176</t>
  </si>
  <si>
    <t>6</t>
  </si>
  <si>
    <t>Ц е н а    д о г о в о р н а я</t>
  </si>
  <si>
    <t>Строп текстильный четырехветвевой 4СТ</t>
  </si>
  <si>
    <t>353</t>
  </si>
  <si>
    <t>833</t>
  </si>
  <si>
    <t>1078</t>
  </si>
  <si>
    <t>1667</t>
  </si>
  <si>
    <t>2353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</si>
</sst>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9">
    <font>
      <sz val="10"/>
      <name val="Arial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6"/>
      <name val="Times New Roman"/>
      <family val="1"/>
    </font>
    <font>
      <b/>
      <sz val="14"/>
      <name val="Verdana"/>
      <family val="2"/>
    </font>
    <font>
      <b/>
      <sz val="14"/>
      <name val="Arial"/>
      <family val="0"/>
    </font>
    <font>
      <b/>
      <i/>
      <sz val="14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center" wrapText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1" fontId="4" fillId="0" borderId="2" xfId="0" applyNumberFormat="1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9" fillId="3" borderId="3" xfId="0" applyFont="1" applyFill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1" fontId="10" fillId="2" borderId="3" xfId="0" applyNumberFormat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1" fillId="3" borderId="3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http://www.oss72.ru/files/img/medium/1287945887nk.jpeg" TargetMode="External" /><Relationship Id="rId3" Type="http://schemas.openxmlformats.org/officeDocument/2006/relationships/image" Target="http://www.oss72.ru/files/img/medium/1287947409mo.jpeg" TargetMode="External" /><Relationship Id="rId4" Type="http://schemas.openxmlformats.org/officeDocument/2006/relationships/image" Target="../media/image8.png" /><Relationship Id="rId5" Type="http://schemas.openxmlformats.org/officeDocument/2006/relationships/image" Target="../media/image9.jpeg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38100</xdr:rowOff>
    </xdr:from>
    <xdr:to>
      <xdr:col>6</xdr:col>
      <xdr:colOff>447675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81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46</xdr:row>
      <xdr:rowOff>38100</xdr:rowOff>
    </xdr:from>
    <xdr:to>
      <xdr:col>11</xdr:col>
      <xdr:colOff>561975</xdr:colOff>
      <xdr:row>60</xdr:row>
      <xdr:rowOff>38100</xdr:rowOff>
    </xdr:to>
    <xdr:pic>
      <xdr:nvPicPr>
        <xdr:cNvPr id="2" name="Picture 10" descr="2 СТ (строп текстильный двухветвевой)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76925" y="8286750"/>
          <a:ext cx="1095375" cy="2266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66675</xdr:colOff>
      <xdr:row>79</xdr:row>
      <xdr:rowOff>57150</xdr:rowOff>
    </xdr:from>
    <xdr:to>
      <xdr:col>11</xdr:col>
      <xdr:colOff>561975</xdr:colOff>
      <xdr:row>90</xdr:row>
      <xdr:rowOff>85725</xdr:rowOff>
    </xdr:to>
    <xdr:pic>
      <xdr:nvPicPr>
        <xdr:cNvPr id="3" name="Picture 11" descr="4 СТ (строп текстильный четырехветвевой)"/>
        <xdr:cNvPicPr preferRelativeResize="1">
          <a:picLocks noChangeAspect="1"/>
        </xdr:cNvPicPr>
      </xdr:nvPicPr>
      <xdr:blipFill>
        <a:blip r:link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38825" y="13982700"/>
          <a:ext cx="11334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65</xdr:row>
      <xdr:rowOff>19050</xdr:rowOff>
    </xdr:from>
    <xdr:to>
      <xdr:col>11</xdr:col>
      <xdr:colOff>457200</xdr:colOff>
      <xdr:row>78</xdr:row>
      <xdr:rowOff>85725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00725" y="11344275"/>
          <a:ext cx="1066800" cy="2505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38</xdr:row>
      <xdr:rowOff>95250</xdr:rowOff>
    </xdr:from>
    <xdr:to>
      <xdr:col>7</xdr:col>
      <xdr:colOff>390525</xdr:colOff>
      <xdr:row>44</xdr:row>
      <xdr:rowOff>285750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81300" y="661035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76200</xdr:rowOff>
    </xdr:from>
    <xdr:to>
      <xdr:col>11</xdr:col>
      <xdr:colOff>428625</xdr:colOff>
      <xdr:row>41</xdr:row>
      <xdr:rowOff>9525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86275" y="6591300"/>
          <a:ext cx="2352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38</xdr:row>
      <xdr:rowOff>47625</xdr:rowOff>
    </xdr:from>
    <xdr:to>
      <xdr:col>4</xdr:col>
      <xdr:colOff>581025</xdr:colOff>
      <xdr:row>41</xdr:row>
      <xdr:rowOff>171450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6562725"/>
          <a:ext cx="22098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24</xdr:row>
      <xdr:rowOff>152400</xdr:rowOff>
    </xdr:from>
    <xdr:to>
      <xdr:col>7</xdr:col>
      <xdr:colOff>390525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05050" y="4038600"/>
          <a:ext cx="2352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workbookViewId="0" topLeftCell="A1">
      <selection activeCell="H82" sqref="H82"/>
    </sheetView>
  </sheetViews>
  <sheetFormatPr defaultColWidth="9.140625" defaultRowHeight="12.75"/>
  <cols>
    <col min="1" max="1" width="2.8515625" style="0" customWidth="1"/>
    <col min="2" max="2" width="8.7109375" style="0" customWidth="1"/>
    <col min="3" max="3" width="8.8515625" style="0" customWidth="1"/>
    <col min="4" max="4" width="8.28125" style="0" customWidth="1"/>
    <col min="5" max="6" width="9.7109375" style="0" bestFit="1" customWidth="1"/>
    <col min="7" max="7" width="9.421875" style="0" customWidth="1"/>
    <col min="8" max="9" width="9.7109375" style="0" bestFit="1" customWidth="1"/>
    <col min="10" max="11" width="9.57421875" style="0" bestFit="1" customWidth="1"/>
    <col min="13" max="13" width="2.57421875" style="0" customWidth="1"/>
  </cols>
  <sheetData>
    <row r="1" spans="2:12" ht="12.7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2.7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12.7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.75">
      <c r="A4" s="1"/>
      <c r="B4" s="69"/>
      <c r="C4" s="4"/>
      <c r="D4" s="70"/>
      <c r="E4" s="4"/>
      <c r="F4" s="4"/>
      <c r="G4" s="4"/>
      <c r="H4" s="4"/>
      <c r="I4" s="4"/>
      <c r="J4" s="4"/>
      <c r="K4" s="4"/>
      <c r="L4" s="4"/>
    </row>
    <row r="5" spans="1:12" ht="12.75">
      <c r="A5" s="1"/>
      <c r="B5" s="69"/>
      <c r="C5" s="4"/>
      <c r="D5" s="70"/>
      <c r="E5" s="3" t="s">
        <v>1</v>
      </c>
      <c r="F5" s="4"/>
      <c r="G5" s="4"/>
      <c r="H5" s="4"/>
      <c r="I5" s="4"/>
      <c r="J5" s="4"/>
      <c r="K5" s="4"/>
      <c r="L5" s="4"/>
    </row>
    <row r="6" spans="1:12" ht="14.25">
      <c r="A6" s="1"/>
      <c r="B6" s="69"/>
      <c r="C6" s="69"/>
      <c r="D6" s="5" t="s">
        <v>2</v>
      </c>
      <c r="E6" s="69"/>
      <c r="F6" s="69"/>
      <c r="G6" s="69"/>
      <c r="H6" s="69"/>
      <c r="I6" s="69"/>
      <c r="J6" s="69"/>
      <c r="K6" s="69"/>
      <c r="L6" s="69"/>
    </row>
    <row r="7" spans="1:12" ht="18.75">
      <c r="A7" s="1"/>
      <c r="B7" s="69"/>
      <c r="C7" s="69"/>
      <c r="D7" s="71"/>
      <c r="E7" s="69"/>
      <c r="F7" s="6" t="s">
        <v>3</v>
      </c>
      <c r="G7" s="69"/>
      <c r="H7" s="3"/>
      <c r="I7" s="3"/>
      <c r="J7" s="3"/>
      <c r="K7" s="3"/>
      <c r="L7" s="69"/>
    </row>
    <row r="8" spans="1:12" ht="12.75">
      <c r="A8" s="1"/>
      <c r="B8" s="19" t="s">
        <v>4</v>
      </c>
      <c r="C8" s="19"/>
      <c r="D8" s="19"/>
      <c r="E8" s="72"/>
      <c r="F8" s="19"/>
      <c r="G8" s="19"/>
      <c r="H8" s="73" t="s">
        <v>5</v>
      </c>
      <c r="I8" s="72"/>
      <c r="J8" s="72"/>
      <c r="K8" s="74"/>
      <c r="L8" s="74"/>
    </row>
    <row r="9" spans="1:12" ht="12.75">
      <c r="A9" s="1"/>
      <c r="B9" s="17" t="s">
        <v>6</v>
      </c>
      <c r="C9" s="17"/>
      <c r="D9" s="17"/>
      <c r="E9" s="75"/>
      <c r="F9" s="17"/>
      <c r="G9" s="17"/>
      <c r="H9" s="17" t="s">
        <v>7</v>
      </c>
      <c r="I9" s="75"/>
      <c r="J9" s="75"/>
      <c r="K9" s="17"/>
      <c r="L9" s="17"/>
    </row>
    <row r="10" spans="1:12" ht="12.75">
      <c r="A10" s="1"/>
      <c r="B10" s="17" t="s">
        <v>8</v>
      </c>
      <c r="C10" s="17"/>
      <c r="D10" s="17"/>
      <c r="E10" s="75"/>
      <c r="F10" s="17"/>
      <c r="G10" s="17"/>
      <c r="H10" s="17" t="s">
        <v>9</v>
      </c>
      <c r="I10" s="75"/>
      <c r="J10" s="75"/>
      <c r="K10" s="17"/>
      <c r="L10" s="17"/>
    </row>
    <row r="11" spans="1:12" ht="12.75">
      <c r="A11" s="1"/>
      <c r="B11" s="17" t="s">
        <v>10</v>
      </c>
      <c r="C11" s="20"/>
      <c r="D11" s="17"/>
      <c r="E11" s="75"/>
      <c r="F11" s="25"/>
      <c r="G11" s="25"/>
      <c r="H11" s="17" t="s">
        <v>11</v>
      </c>
      <c r="I11" s="75"/>
      <c r="J11" s="75"/>
      <c r="K11" s="17"/>
      <c r="L11" s="17"/>
    </row>
    <row r="12" spans="1:12" ht="13.5" thickBot="1">
      <c r="A12" s="1"/>
      <c r="B12" s="16" t="s">
        <v>12</v>
      </c>
      <c r="C12" s="16"/>
      <c r="D12" s="16"/>
      <c r="E12" s="76"/>
      <c r="F12" s="16"/>
      <c r="G12" s="16"/>
      <c r="H12" s="16" t="s">
        <v>83</v>
      </c>
      <c r="I12" s="76"/>
      <c r="J12" s="76"/>
      <c r="K12" s="16"/>
      <c r="L12" s="16"/>
    </row>
    <row r="13" spans="2:12" ht="12.75">
      <c r="B13" s="23" t="s">
        <v>0</v>
      </c>
      <c r="C13" s="18"/>
      <c r="D13" s="18"/>
      <c r="E13" s="18"/>
      <c r="F13" s="18"/>
      <c r="G13" s="24"/>
      <c r="H13" s="18"/>
      <c r="I13" s="18"/>
      <c r="J13" s="18"/>
      <c r="K13" s="18"/>
      <c r="L13" s="18"/>
    </row>
    <row r="14" spans="2:12" ht="18.75">
      <c r="B14" s="62" t="s">
        <v>84</v>
      </c>
      <c r="C14" s="63"/>
      <c r="D14" s="63"/>
      <c r="E14" s="64"/>
      <c r="F14" s="63"/>
      <c r="G14" s="65"/>
      <c r="H14" s="63"/>
      <c r="I14" s="63"/>
      <c r="J14" s="26"/>
      <c r="K14" s="26"/>
      <c r="L14" s="26"/>
    </row>
    <row r="15" spans="3:12" ht="5.25" customHeight="1">
      <c r="C15" s="26"/>
      <c r="D15" s="26"/>
      <c r="E15" s="26"/>
      <c r="F15" s="26"/>
      <c r="G15" s="27"/>
      <c r="H15" s="26"/>
      <c r="I15" s="26"/>
      <c r="J15" s="26"/>
      <c r="K15" s="26"/>
      <c r="L15" s="26"/>
    </row>
    <row r="16" spans="1:12" ht="6" customHeight="1">
      <c r="A16" s="36"/>
      <c r="B16" s="22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2.75">
      <c r="A17" s="36"/>
      <c r="B17" s="53" t="s">
        <v>13</v>
      </c>
      <c r="C17" s="53" t="s">
        <v>14</v>
      </c>
      <c r="D17" s="54" t="s">
        <v>15</v>
      </c>
      <c r="E17" s="55"/>
      <c r="F17" s="55"/>
      <c r="G17" s="55"/>
      <c r="H17" s="55"/>
      <c r="I17" s="55"/>
      <c r="J17" s="55"/>
      <c r="K17" s="55"/>
      <c r="L17" s="56"/>
    </row>
    <row r="18" spans="1:12" ht="12.75">
      <c r="A18" s="36"/>
      <c r="B18" s="53"/>
      <c r="C18" s="53"/>
      <c r="D18" s="54" t="s">
        <v>16</v>
      </c>
      <c r="E18" s="55"/>
      <c r="F18" s="55"/>
      <c r="G18" s="55"/>
      <c r="H18" s="55"/>
      <c r="I18" s="55"/>
      <c r="J18" s="55"/>
      <c r="K18" s="55"/>
      <c r="L18" s="56"/>
    </row>
    <row r="19" spans="1:12" ht="12.75">
      <c r="A19" s="36"/>
      <c r="B19" s="53"/>
      <c r="C19" s="53"/>
      <c r="D19" s="48" t="s">
        <v>17</v>
      </c>
      <c r="E19" s="48" t="s">
        <v>18</v>
      </c>
      <c r="F19" s="48" t="s">
        <v>19</v>
      </c>
      <c r="G19" s="48" t="s">
        <v>20</v>
      </c>
      <c r="H19" s="48" t="s">
        <v>21</v>
      </c>
      <c r="I19" s="48" t="s">
        <v>22</v>
      </c>
      <c r="J19" s="48" t="s">
        <v>23</v>
      </c>
      <c r="K19" s="48" t="s">
        <v>24</v>
      </c>
      <c r="L19" s="42" t="s">
        <v>25</v>
      </c>
    </row>
    <row r="20" spans="1:12" ht="14.25" customHeight="1">
      <c r="A20" s="36"/>
      <c r="B20" s="42" t="s">
        <v>26</v>
      </c>
      <c r="C20" s="42" t="s">
        <v>27</v>
      </c>
      <c r="D20" s="45">
        <f>78*1.1</f>
        <v>85.80000000000001</v>
      </c>
      <c r="E20" s="45">
        <f>118*1.1</f>
        <v>129.8</v>
      </c>
      <c r="F20" s="45">
        <f>157*1.1</f>
        <v>172.70000000000002</v>
      </c>
      <c r="G20" s="45">
        <f>206*1.1</f>
        <v>226.60000000000002</v>
      </c>
      <c r="H20" s="45">
        <f>245*1.1</f>
        <v>269.5</v>
      </c>
      <c r="I20" s="45">
        <f>284*1.1</f>
        <v>312.40000000000003</v>
      </c>
      <c r="J20" s="45">
        <f>324*1.1</f>
        <v>356.40000000000003</v>
      </c>
      <c r="K20" s="45">
        <f>363*1.1</f>
        <v>399.3</v>
      </c>
      <c r="L20" s="43" t="s">
        <v>33</v>
      </c>
    </row>
    <row r="21" spans="1:12" ht="14.25" customHeight="1">
      <c r="A21" s="36"/>
      <c r="B21" s="42" t="s">
        <v>34</v>
      </c>
      <c r="C21" s="42" t="s">
        <v>27</v>
      </c>
      <c r="D21" s="46">
        <f>108*1.1</f>
        <v>118.80000000000001</v>
      </c>
      <c r="E21" s="46">
        <f>176*1.1</f>
        <v>193.60000000000002</v>
      </c>
      <c r="F21" s="46">
        <f>235*1.1</f>
        <v>258.5</v>
      </c>
      <c r="G21" s="46">
        <f>265*1.1</f>
        <v>291.5</v>
      </c>
      <c r="H21" s="46">
        <f>333*1.1</f>
        <v>366.3</v>
      </c>
      <c r="I21" s="46">
        <f>412*1.1</f>
        <v>453.20000000000005</v>
      </c>
      <c r="J21" s="46">
        <f>480*1.1</f>
        <v>528</v>
      </c>
      <c r="K21" s="46">
        <f>549*1.1</f>
        <v>603.9000000000001</v>
      </c>
      <c r="L21" s="44" t="s">
        <v>37</v>
      </c>
    </row>
    <row r="22" spans="1:12" ht="14.25" customHeight="1">
      <c r="A22" s="36"/>
      <c r="B22" s="42" t="s">
        <v>38</v>
      </c>
      <c r="C22" s="42" t="s">
        <v>39</v>
      </c>
      <c r="D22" s="46">
        <f>167*1.1</f>
        <v>183.70000000000002</v>
      </c>
      <c r="E22" s="46">
        <f>245*1.1</f>
        <v>269.5</v>
      </c>
      <c r="F22" s="46">
        <f>314*1.1</f>
        <v>345.40000000000003</v>
      </c>
      <c r="G22" s="46">
        <f>363*1.1</f>
        <v>399.3</v>
      </c>
      <c r="H22" s="46">
        <f>441*1.1</f>
        <v>485.1</v>
      </c>
      <c r="I22" s="46">
        <f>520*1.1</f>
        <v>572</v>
      </c>
      <c r="J22" s="46">
        <f>667*1.1</f>
        <v>733.7</v>
      </c>
      <c r="K22" s="46">
        <f>745*1.1</f>
        <v>819.5000000000001</v>
      </c>
      <c r="L22" s="44" t="s">
        <v>28</v>
      </c>
    </row>
    <row r="23" spans="1:12" ht="14.25" customHeight="1">
      <c r="A23" s="36"/>
      <c r="B23" s="42" t="s">
        <v>43</v>
      </c>
      <c r="C23" s="42" t="s">
        <v>44</v>
      </c>
      <c r="D23" s="46">
        <f>196*1.1</f>
        <v>215.60000000000002</v>
      </c>
      <c r="E23" s="46">
        <f>297*1.1</f>
        <v>326.70000000000005</v>
      </c>
      <c r="F23" s="46">
        <f>373*1.1</f>
        <v>410.3</v>
      </c>
      <c r="G23" s="46">
        <f>422*1.1</f>
        <v>464.20000000000005</v>
      </c>
      <c r="H23" s="46">
        <f>569*1.1</f>
        <v>625.9000000000001</v>
      </c>
      <c r="I23" s="46">
        <f>657*1.1</f>
        <v>722.7</v>
      </c>
      <c r="J23" s="46">
        <f>765*1.1</f>
        <v>841.5000000000001</v>
      </c>
      <c r="K23" s="46">
        <f>971*1.1</f>
        <v>1068.1000000000001</v>
      </c>
      <c r="L23" s="44" t="s">
        <v>45</v>
      </c>
    </row>
    <row r="24" spans="1:12" ht="14.25" customHeight="1">
      <c r="A24" s="36"/>
      <c r="B24" s="42" t="s">
        <v>46</v>
      </c>
      <c r="C24" s="42" t="s">
        <v>47</v>
      </c>
      <c r="D24" s="46">
        <f>284*1.1</f>
        <v>312.40000000000003</v>
      </c>
      <c r="E24" s="46">
        <f>333*1.1</f>
        <v>366.3</v>
      </c>
      <c r="F24" s="46">
        <f>451*1.1</f>
        <v>496.1</v>
      </c>
      <c r="G24" s="46">
        <f>588*1.1</f>
        <v>646.8000000000001</v>
      </c>
      <c r="H24" s="46">
        <f>706*1.1</f>
        <v>776.6</v>
      </c>
      <c r="I24" s="46">
        <f>824*1.1</f>
        <v>906.4000000000001</v>
      </c>
      <c r="J24" s="46">
        <f>1069*1.1</f>
        <v>1175.9</v>
      </c>
      <c r="K24" s="46">
        <f>1314*1.1</f>
        <v>1445.4</v>
      </c>
      <c r="L24" s="44" t="s">
        <v>48</v>
      </c>
    </row>
    <row r="25" spans="1:12" ht="14.25" customHeight="1">
      <c r="A25" s="36"/>
      <c r="B25" s="42" t="s">
        <v>49</v>
      </c>
      <c r="C25" s="42" t="s">
        <v>39</v>
      </c>
      <c r="D25" s="46">
        <f>358*1.1</f>
        <v>393.8</v>
      </c>
      <c r="E25" s="46">
        <f>407*1.1</f>
        <v>447.70000000000005</v>
      </c>
      <c r="F25" s="46">
        <f>564*1.1</f>
        <v>620.4000000000001</v>
      </c>
      <c r="G25" s="46">
        <f>718*1.1</f>
        <v>789.8000000000001</v>
      </c>
      <c r="H25" s="46">
        <f>877*1.1</f>
        <v>964.7</v>
      </c>
      <c r="I25" s="46">
        <f>1034*1.1</f>
        <v>1137.4</v>
      </c>
      <c r="J25" s="46">
        <f>1358*1.1</f>
        <v>1493.8000000000002</v>
      </c>
      <c r="K25" s="46">
        <f>1676*1.1</f>
        <v>1843.6000000000001</v>
      </c>
      <c r="L25" s="44" t="s">
        <v>35</v>
      </c>
    </row>
    <row r="26" spans="1:12" ht="14.25" customHeight="1">
      <c r="A26" s="36"/>
      <c r="B26" s="42" t="s">
        <v>50</v>
      </c>
      <c r="C26" s="42" t="s">
        <v>51</v>
      </c>
      <c r="D26" s="46">
        <f>363*1.1</f>
        <v>399.3</v>
      </c>
      <c r="E26" s="46">
        <f>412*14.1</f>
        <v>5809.2</v>
      </c>
      <c r="F26" s="46">
        <f>569*1.1</f>
        <v>625.9000000000001</v>
      </c>
      <c r="G26" s="46">
        <f>725*1.1</f>
        <v>797.5000000000001</v>
      </c>
      <c r="H26" s="46">
        <f>892*1.1</f>
        <v>981.2</v>
      </c>
      <c r="I26" s="46">
        <f>1049*1.1</f>
        <v>1153.9</v>
      </c>
      <c r="J26" s="46">
        <f>1373*1.1</f>
        <v>1510.3000000000002</v>
      </c>
      <c r="K26" s="46">
        <f>1696*1.1</f>
        <v>1865.6000000000001</v>
      </c>
      <c r="L26" s="44" t="s">
        <v>52</v>
      </c>
    </row>
    <row r="27" spans="1:12" ht="14.25" customHeight="1">
      <c r="A27" s="36"/>
      <c r="B27" s="42" t="s">
        <v>53</v>
      </c>
      <c r="C27" s="42" t="s">
        <v>45</v>
      </c>
      <c r="D27" s="46">
        <f>471*1.1</f>
        <v>518.1</v>
      </c>
      <c r="E27" s="46">
        <f>520*1.1</f>
        <v>572</v>
      </c>
      <c r="F27" s="46">
        <f>706*1.1</f>
        <v>776.6</v>
      </c>
      <c r="G27" s="46">
        <f>843*1.1</f>
        <v>927.3000000000001</v>
      </c>
      <c r="H27" s="46">
        <f>1029*1.1</f>
        <v>1131.9</v>
      </c>
      <c r="I27" s="46">
        <f>1333*1.1</f>
        <v>1466.3000000000002</v>
      </c>
      <c r="J27" s="46">
        <f>1588*1.1</f>
        <v>1746.8000000000002</v>
      </c>
      <c r="K27" s="46">
        <f>1951*1.1</f>
        <v>2146.1000000000004</v>
      </c>
      <c r="L27" s="44" t="s">
        <v>31</v>
      </c>
    </row>
    <row r="28" spans="1:12" ht="14.25" customHeight="1">
      <c r="A28" s="36"/>
      <c r="B28" s="42" t="s">
        <v>54</v>
      </c>
      <c r="C28" s="42" t="s">
        <v>55</v>
      </c>
      <c r="D28" s="46">
        <f>539*1.1</f>
        <v>592.9000000000001</v>
      </c>
      <c r="E28" s="46">
        <f>588*1.1</f>
        <v>646.8000000000001</v>
      </c>
      <c r="F28" s="46">
        <f>765*1.1</f>
        <v>841.5000000000001</v>
      </c>
      <c r="G28" s="46">
        <f>941*1.1</f>
        <v>1035.1000000000001</v>
      </c>
      <c r="H28" s="46">
        <f>1196*1.1</f>
        <v>1315.6000000000001</v>
      </c>
      <c r="I28" s="46">
        <f>1451*1.1</f>
        <v>1596.1000000000001</v>
      </c>
      <c r="J28" s="46">
        <f>1755*1.1</f>
        <v>1930.5000000000002</v>
      </c>
      <c r="K28" s="46">
        <f>2167*1.1</f>
        <v>2383.7000000000003</v>
      </c>
      <c r="L28" s="44" t="s">
        <v>57</v>
      </c>
    </row>
    <row r="29" spans="1:12" ht="14.25" customHeight="1">
      <c r="A29" s="36"/>
      <c r="B29" s="42" t="s">
        <v>58</v>
      </c>
      <c r="C29" s="42" t="s">
        <v>59</v>
      </c>
      <c r="D29" s="46">
        <f>585*1.1</f>
        <v>643.5</v>
      </c>
      <c r="E29" s="46">
        <f>699*1.1</f>
        <v>768.9000000000001</v>
      </c>
      <c r="F29" s="46">
        <f>950*1.1</f>
        <v>1045</v>
      </c>
      <c r="G29" s="46">
        <f>1278*1.1</f>
        <v>1405.8000000000002</v>
      </c>
      <c r="H29" s="46">
        <f>1453*1.1</f>
        <v>1598.3000000000002</v>
      </c>
      <c r="I29" s="46">
        <f>1718*1.1</f>
        <v>1889.8000000000002</v>
      </c>
      <c r="J29" s="46">
        <f>2167*1.1</f>
        <v>2383.7000000000003</v>
      </c>
      <c r="K29" s="46">
        <f>2946*1.1</f>
        <v>3240.6000000000004</v>
      </c>
      <c r="L29" s="44" t="s">
        <v>32</v>
      </c>
    </row>
    <row r="30" spans="1:12" ht="14.25" customHeight="1">
      <c r="A30" s="36"/>
      <c r="B30" s="42" t="s">
        <v>60</v>
      </c>
      <c r="C30" s="42" t="s">
        <v>61</v>
      </c>
      <c r="D30" s="46">
        <f>627*1.1</f>
        <v>689.7</v>
      </c>
      <c r="E30" s="46">
        <f>775*1.1</f>
        <v>852.5000000000001</v>
      </c>
      <c r="F30" s="46">
        <f>1088*1.1</f>
        <v>1196.8000000000002</v>
      </c>
      <c r="G30" s="46">
        <f>1412*1.1</f>
        <v>1553.2</v>
      </c>
      <c r="H30" s="46">
        <f>1725*1.1</f>
        <v>1897.5000000000002</v>
      </c>
      <c r="I30" s="46">
        <f>1941*1.1</f>
        <v>2135.1000000000004</v>
      </c>
      <c r="J30" s="46">
        <f>2676*1.1</f>
        <v>2943.6000000000004</v>
      </c>
      <c r="K30" s="46">
        <f>3314*1.1</f>
        <v>3645.4</v>
      </c>
      <c r="L30" s="44" t="s">
        <v>63</v>
      </c>
    </row>
    <row r="31" spans="1:12" ht="14.25" customHeight="1">
      <c r="A31" s="36"/>
      <c r="B31" s="42" t="s">
        <v>64</v>
      </c>
      <c r="C31" s="42" t="s">
        <v>65</v>
      </c>
      <c r="D31" s="46">
        <f>794*1.1</f>
        <v>873.4000000000001</v>
      </c>
      <c r="E31" s="46">
        <f>1069*1.1</f>
        <v>1175.9</v>
      </c>
      <c r="F31" s="46">
        <f>1520*1.1</f>
        <v>1672.0000000000002</v>
      </c>
      <c r="G31" s="46">
        <f>1951*1.1</f>
        <v>2146.1000000000004</v>
      </c>
      <c r="H31" s="46">
        <f>2412*1.1</f>
        <v>2653.2000000000003</v>
      </c>
      <c r="I31" s="46">
        <f>2853*1.1</f>
        <v>3138.3</v>
      </c>
      <c r="J31" s="46">
        <f>3745*1.1</f>
        <v>4119.5</v>
      </c>
      <c r="K31" s="46">
        <f>4637*1.1</f>
        <v>5100.700000000001</v>
      </c>
      <c r="L31" s="44" t="s">
        <v>67</v>
      </c>
    </row>
    <row r="32" spans="1:12" ht="14.25" customHeight="1">
      <c r="A32" s="36"/>
      <c r="B32" s="42" t="s">
        <v>68</v>
      </c>
      <c r="C32" s="42" t="s">
        <v>69</v>
      </c>
      <c r="D32" s="46">
        <f>1000*1.1</f>
        <v>1100</v>
      </c>
      <c r="E32" s="46">
        <f>1461*1.1</f>
        <v>1607.1000000000001</v>
      </c>
      <c r="F32" s="46">
        <f>2088*1.1</f>
        <v>2296.8</v>
      </c>
      <c r="G32" s="46">
        <f>2706*1.1</f>
        <v>2976.6000000000004</v>
      </c>
      <c r="H32" s="46">
        <f>3324*1.1</f>
        <v>3656.4</v>
      </c>
      <c r="I32" s="46">
        <f>3941*1.1</f>
        <v>4335.1</v>
      </c>
      <c r="J32" s="46">
        <f>5186*1.1</f>
        <v>5704.6</v>
      </c>
      <c r="K32" s="46">
        <f>6431*1.1</f>
        <v>7074.1</v>
      </c>
      <c r="L32" s="44" t="s">
        <v>70</v>
      </c>
    </row>
    <row r="33" spans="1:12" ht="14.25" customHeight="1">
      <c r="A33" s="36"/>
      <c r="B33" s="42" t="s">
        <v>71</v>
      </c>
      <c r="C33" s="42" t="s">
        <v>72</v>
      </c>
      <c r="D33" s="46">
        <f>1343*1.1</f>
        <v>1477.3000000000002</v>
      </c>
      <c r="E33" s="46">
        <f>1902*1.1</f>
        <v>2092.2000000000003</v>
      </c>
      <c r="F33" s="46">
        <f>2696*1.1</f>
        <v>2965.6000000000004</v>
      </c>
      <c r="G33" s="46">
        <f>3490*1.1</f>
        <v>3839.0000000000005</v>
      </c>
      <c r="H33" s="46">
        <f>4294*1.1</f>
        <v>4723.400000000001</v>
      </c>
      <c r="I33" s="46">
        <f>5118*1.1</f>
        <v>5629.8</v>
      </c>
      <c r="J33" s="46">
        <f>6696*1.1</f>
        <v>7365.6</v>
      </c>
      <c r="K33" s="46">
        <f>8304*1.1</f>
        <v>9134.400000000001</v>
      </c>
      <c r="L33" s="44" t="s">
        <v>73</v>
      </c>
    </row>
    <row r="34" spans="1:12" ht="14.25" customHeight="1">
      <c r="A34" s="36"/>
      <c r="B34" s="42" t="s">
        <v>74</v>
      </c>
      <c r="C34" s="42" t="s">
        <v>69</v>
      </c>
      <c r="D34" s="46"/>
      <c r="E34" s="46">
        <f>2042*1.1</f>
        <v>2246.2000000000003</v>
      </c>
      <c r="F34" s="46">
        <f>3180*1.1</f>
        <v>3498.0000000000005</v>
      </c>
      <c r="G34" s="47">
        <f>4318*1.1</f>
        <v>4749.8</v>
      </c>
      <c r="H34" s="47">
        <f>5456*1.1</f>
        <v>6001.6</v>
      </c>
      <c r="I34" s="47">
        <f>6594*1.1</f>
        <v>7253.400000000001</v>
      </c>
      <c r="J34" s="47">
        <f>8870*1.1</f>
        <v>9757</v>
      </c>
      <c r="K34" s="47">
        <f>11146*1.1</f>
        <v>12260.6</v>
      </c>
      <c r="L34" s="44" t="s">
        <v>75</v>
      </c>
    </row>
    <row r="35" spans="1:12" ht="14.25" customHeight="1">
      <c r="A35" s="36"/>
      <c r="B35" s="42" t="s">
        <v>76</v>
      </c>
      <c r="C35" s="42" t="s">
        <v>72</v>
      </c>
      <c r="D35" s="46"/>
      <c r="E35" s="46">
        <f>2656*1.1</f>
        <v>2921.6000000000004</v>
      </c>
      <c r="F35" s="46">
        <f>4175*1.1</f>
        <v>4592.5</v>
      </c>
      <c r="G35" s="47">
        <f>5695*1.1</f>
        <v>6264.500000000001</v>
      </c>
      <c r="H35" s="47">
        <f>7215*1.1</f>
        <v>7936.500000000001</v>
      </c>
      <c r="I35" s="47">
        <f>8734*1.1</f>
        <v>9607.400000000001</v>
      </c>
      <c r="J35" s="47">
        <f>10254*1.1</f>
        <v>11279.400000000001</v>
      </c>
      <c r="K35" s="47">
        <f>11774*1.1</f>
        <v>12951.400000000001</v>
      </c>
      <c r="L35" s="44" t="s">
        <v>66</v>
      </c>
    </row>
    <row r="36" spans="1:12" ht="14.25" customHeight="1">
      <c r="A36" s="36"/>
      <c r="B36" s="42" t="s">
        <v>77</v>
      </c>
      <c r="C36" s="42" t="s">
        <v>69</v>
      </c>
      <c r="D36" s="46"/>
      <c r="E36" s="46">
        <f>2889*1.1</f>
        <v>3177.9</v>
      </c>
      <c r="F36" s="46">
        <f>4559*1.1</f>
        <v>5014.900000000001</v>
      </c>
      <c r="G36" s="46">
        <f>6229*1.1</f>
        <v>6851.900000000001</v>
      </c>
      <c r="H36" s="46">
        <f>7899*1.1</f>
        <v>8688.900000000001</v>
      </c>
      <c r="I36" s="46">
        <f>9569*1.1</f>
        <v>10525.900000000001</v>
      </c>
      <c r="J36" s="46">
        <f>12909*1.1</f>
        <v>14199.900000000001</v>
      </c>
      <c r="K36" s="46">
        <f>16249*1.1</f>
        <v>17873.9</v>
      </c>
      <c r="L36" s="44" t="s">
        <v>78</v>
      </c>
    </row>
    <row r="37" spans="1:12" ht="14.25" customHeight="1">
      <c r="A37" s="36"/>
      <c r="B37" s="42" t="s">
        <v>79</v>
      </c>
      <c r="C37" s="42" t="s">
        <v>72</v>
      </c>
      <c r="D37" s="46"/>
      <c r="E37" s="46">
        <f>4225*1.1</f>
        <v>4647.5</v>
      </c>
      <c r="F37" s="46">
        <f>6102*1.1</f>
        <v>6712.200000000001</v>
      </c>
      <c r="G37" s="46">
        <f>7979*1.1</f>
        <v>8776.900000000001</v>
      </c>
      <c r="H37" s="46">
        <f>9857*1.1</f>
        <v>10842.7</v>
      </c>
      <c r="I37" s="46">
        <f>11734*1.1</f>
        <v>12907.400000000001</v>
      </c>
      <c r="J37" s="46">
        <f>15489*1.1</f>
        <v>17037.9</v>
      </c>
      <c r="K37" s="46">
        <f>19244*1.1</f>
        <v>21168.4</v>
      </c>
      <c r="L37" s="44" t="s">
        <v>80</v>
      </c>
    </row>
    <row r="38" spans="1:12" ht="14.25" customHeight="1">
      <c r="A38" s="36"/>
      <c r="B38" s="42" t="s">
        <v>81</v>
      </c>
      <c r="C38" s="42" t="s">
        <v>72</v>
      </c>
      <c r="D38" s="46"/>
      <c r="E38" s="46">
        <f>6101*1.1</f>
        <v>6711.1</v>
      </c>
      <c r="F38" s="46">
        <f>8918*1.1</f>
        <v>9809.800000000001</v>
      </c>
      <c r="G38" s="46">
        <f>11734*1.1</f>
        <v>12907.400000000001</v>
      </c>
      <c r="H38" s="46">
        <f>14551*1.1</f>
        <v>16006.100000000002</v>
      </c>
      <c r="I38" s="46">
        <f>17367*1.1</f>
        <v>19103.7</v>
      </c>
      <c r="J38" s="46">
        <f>22999*1.1</f>
        <v>25298.9</v>
      </c>
      <c r="K38" s="46">
        <f>28632*1.1</f>
        <v>31495.2</v>
      </c>
      <c r="L38" s="44" t="s">
        <v>82</v>
      </c>
    </row>
    <row r="39" spans="1:12" ht="15.75">
      <c r="A39" s="36"/>
      <c r="B39" s="29"/>
      <c r="C39" s="30"/>
      <c r="D39" s="30"/>
      <c r="E39" s="30"/>
      <c r="F39" s="37"/>
      <c r="G39" s="37"/>
      <c r="H39" s="29"/>
      <c r="I39" s="30"/>
      <c r="J39" s="30"/>
      <c r="K39" s="30"/>
      <c r="L39" s="37"/>
    </row>
    <row r="40" spans="2:12" ht="15.75">
      <c r="B40" s="31"/>
      <c r="C40" s="32"/>
      <c r="D40" s="32"/>
      <c r="E40" s="32"/>
      <c r="F40" s="28"/>
      <c r="G40" s="33"/>
      <c r="H40" s="31"/>
      <c r="I40" s="32"/>
      <c r="J40" s="32"/>
      <c r="K40" s="32"/>
      <c r="L40" s="28"/>
    </row>
    <row r="41" spans="2:12" ht="15.75">
      <c r="B41" s="31"/>
      <c r="C41" s="32"/>
      <c r="D41" s="32"/>
      <c r="E41" s="32"/>
      <c r="F41" s="28"/>
      <c r="G41" s="33"/>
      <c r="H41" s="31"/>
      <c r="I41" s="32"/>
      <c r="J41" s="32"/>
      <c r="K41" s="32"/>
      <c r="L41" s="28"/>
    </row>
    <row r="42" ht="18.75" customHeight="1"/>
    <row r="43" ht="10.5" customHeight="1"/>
    <row r="44" ht="10.5" customHeight="1"/>
    <row r="45" ht="31.5" customHeight="1"/>
    <row r="46" spans="2:12" ht="18">
      <c r="B46" s="66" t="s">
        <v>85</v>
      </c>
      <c r="C46" s="67"/>
      <c r="D46" s="67"/>
      <c r="E46" s="67"/>
      <c r="F46" s="67"/>
      <c r="G46" s="67"/>
      <c r="H46" s="26"/>
      <c r="I46" s="26"/>
      <c r="J46" s="26"/>
      <c r="K46" s="32"/>
      <c r="L46" s="28"/>
    </row>
    <row r="47" spans="2:10" ht="12.75">
      <c r="B47" s="59" t="s">
        <v>86</v>
      </c>
      <c r="C47" s="57" t="s">
        <v>87</v>
      </c>
      <c r="D47" s="57" t="s">
        <v>88</v>
      </c>
      <c r="E47" s="58" t="s">
        <v>15</v>
      </c>
      <c r="F47" s="58"/>
      <c r="G47" s="58"/>
      <c r="H47" s="58"/>
      <c r="I47" s="58"/>
      <c r="J47" s="58"/>
    </row>
    <row r="48" spans="2:10" ht="12.75">
      <c r="B48" s="60"/>
      <c r="C48" s="57"/>
      <c r="D48" s="57"/>
      <c r="E48" s="58" t="s">
        <v>16</v>
      </c>
      <c r="F48" s="58"/>
      <c r="G48" s="58"/>
      <c r="H48" s="58"/>
      <c r="I48" s="58"/>
      <c r="J48" s="58"/>
    </row>
    <row r="49" spans="2:10" ht="12.75">
      <c r="B49" s="61"/>
      <c r="C49" s="57"/>
      <c r="D49" s="57"/>
      <c r="E49" s="51" t="s">
        <v>89</v>
      </c>
      <c r="F49" s="51" t="s">
        <v>90</v>
      </c>
      <c r="G49" s="51" t="s">
        <v>91</v>
      </c>
      <c r="H49" s="51" t="s">
        <v>92</v>
      </c>
      <c r="I49" s="51" t="s">
        <v>93</v>
      </c>
      <c r="J49" s="50" t="s">
        <v>25</v>
      </c>
    </row>
    <row r="50" spans="2:10" ht="12.75">
      <c r="B50" s="52">
        <v>0.5</v>
      </c>
      <c r="C50" s="40" t="s">
        <v>27</v>
      </c>
      <c r="D50" s="40" t="s">
        <v>94</v>
      </c>
      <c r="E50" s="49">
        <f>520*1.1</f>
        <v>572</v>
      </c>
      <c r="F50" s="49">
        <f>556*1.1</f>
        <v>611.6</v>
      </c>
      <c r="G50" s="49">
        <f>628*1.1</f>
        <v>690.8000000000001</v>
      </c>
      <c r="H50" s="49">
        <f>701*1.1</f>
        <v>771.1</v>
      </c>
      <c r="I50" s="49">
        <f>774*1.1</f>
        <v>851.4000000000001</v>
      </c>
      <c r="J50" s="40" t="s">
        <v>95</v>
      </c>
    </row>
    <row r="51" spans="2:10" ht="12.75">
      <c r="B51" s="52">
        <v>1.25</v>
      </c>
      <c r="C51" s="40" t="s">
        <v>27</v>
      </c>
      <c r="D51" s="40" t="s">
        <v>96</v>
      </c>
      <c r="E51" s="49">
        <f>877*1.1</f>
        <v>964.7</v>
      </c>
      <c r="F51" s="49">
        <f>956*1.1</f>
        <v>1051.6000000000001</v>
      </c>
      <c r="G51" s="49">
        <f>1113*1.1</f>
        <v>1224.3000000000002</v>
      </c>
      <c r="H51" s="49">
        <f>12701.1</f>
        <v>12701.1</v>
      </c>
      <c r="I51" s="49">
        <f>1426*1.1</f>
        <v>1568.6000000000001</v>
      </c>
      <c r="J51" s="40" t="s">
        <v>30</v>
      </c>
    </row>
    <row r="52" spans="2:10" ht="12.75">
      <c r="B52" s="52">
        <v>1.5</v>
      </c>
      <c r="C52" s="40" t="s">
        <v>47</v>
      </c>
      <c r="D52" s="40" t="s">
        <v>94</v>
      </c>
      <c r="E52" s="49">
        <f>11231.1</f>
        <v>11231.1</v>
      </c>
      <c r="F52" s="49">
        <f>1181*1.1</f>
        <v>1299.1000000000001</v>
      </c>
      <c r="G52" s="49">
        <f>1299*1.1</f>
        <v>1428.9</v>
      </c>
      <c r="H52" s="49">
        <f>14171.1</f>
        <v>14171.1</v>
      </c>
      <c r="I52" s="49">
        <f>1534*1.1</f>
        <v>1687.4</v>
      </c>
      <c r="J52" s="40" t="s">
        <v>29</v>
      </c>
    </row>
    <row r="53" spans="2:10" ht="12.75" customHeight="1">
      <c r="B53" s="52">
        <v>3</v>
      </c>
      <c r="C53" s="40" t="s">
        <v>47</v>
      </c>
      <c r="D53" s="40" t="s">
        <v>96</v>
      </c>
      <c r="E53" s="49" t="s">
        <v>97</v>
      </c>
      <c r="F53" s="49">
        <f>1480*1.1</f>
        <v>1628.0000000000002</v>
      </c>
      <c r="G53" s="49">
        <f>16961.1</f>
        <v>16961.1</v>
      </c>
      <c r="H53" s="49">
        <f>19121.1</f>
        <v>19121.1</v>
      </c>
      <c r="I53" s="49">
        <f>2127*1.1</f>
        <v>2339.7000000000003</v>
      </c>
      <c r="J53" s="40" t="s">
        <v>98</v>
      </c>
    </row>
    <row r="54" spans="2:10" ht="12.75">
      <c r="B54" s="52">
        <v>4</v>
      </c>
      <c r="C54" s="40" t="s">
        <v>39</v>
      </c>
      <c r="D54" s="40" t="s">
        <v>96</v>
      </c>
      <c r="E54" s="49" t="s">
        <v>97</v>
      </c>
      <c r="F54" s="49">
        <f>21471.1</f>
        <v>21471.1</v>
      </c>
      <c r="G54" s="49">
        <f>2461*1.1</f>
        <v>2707.1000000000004</v>
      </c>
      <c r="H54" s="49">
        <f>2775*1.1</f>
        <v>3052.5000000000005</v>
      </c>
      <c r="I54" s="49">
        <f>3088*1.1</f>
        <v>3396.8</v>
      </c>
      <c r="J54" s="40" t="s">
        <v>40</v>
      </c>
    </row>
    <row r="55" spans="2:10" ht="12.75">
      <c r="B55" s="52">
        <v>5</v>
      </c>
      <c r="C55" s="40" t="s">
        <v>51</v>
      </c>
      <c r="D55" s="40" t="s">
        <v>96</v>
      </c>
      <c r="E55" s="49" t="s">
        <v>97</v>
      </c>
      <c r="F55" s="49" t="s">
        <v>97</v>
      </c>
      <c r="G55" s="49">
        <f>2789*1.1</f>
        <v>3067.9</v>
      </c>
      <c r="H55" s="49">
        <f>3181*1.1</f>
        <v>3499.1000000000004</v>
      </c>
      <c r="I55" s="49">
        <f>3574*1.1</f>
        <v>3931.4</v>
      </c>
      <c r="J55" s="40" t="s">
        <v>99</v>
      </c>
    </row>
    <row r="56" spans="2:10" ht="12.75">
      <c r="B56" s="52">
        <v>6</v>
      </c>
      <c r="C56" s="40" t="s">
        <v>55</v>
      </c>
      <c r="D56" s="40" t="s">
        <v>96</v>
      </c>
      <c r="E56" s="49" t="s">
        <v>97</v>
      </c>
      <c r="F56" s="49" t="s">
        <v>97</v>
      </c>
      <c r="G56" s="49">
        <f>4422*1.1</f>
        <v>4864.200000000001</v>
      </c>
      <c r="H56" s="49">
        <f>4961*1.1</f>
        <v>5457.1</v>
      </c>
      <c r="I56" s="49">
        <f>5500*1.1</f>
        <v>6050.000000000001</v>
      </c>
      <c r="J56" s="40" t="s">
        <v>56</v>
      </c>
    </row>
    <row r="57" spans="2:10" ht="12.75">
      <c r="B57" s="52">
        <v>8</v>
      </c>
      <c r="C57" s="40" t="s">
        <v>61</v>
      </c>
      <c r="D57" s="40" t="s">
        <v>96</v>
      </c>
      <c r="E57" s="49" t="s">
        <v>97</v>
      </c>
      <c r="F57" s="49" t="s">
        <v>97</v>
      </c>
      <c r="G57" s="49">
        <f>5176*1.1</f>
        <v>5693.6</v>
      </c>
      <c r="H57" s="49">
        <f>5980*1.1</f>
        <v>6578.000000000001</v>
      </c>
      <c r="I57" s="49">
        <f>6784*1.1</f>
        <v>7462.400000000001</v>
      </c>
      <c r="J57" s="40" t="s">
        <v>100</v>
      </c>
    </row>
    <row r="58" spans="2:10" ht="12.75">
      <c r="B58" s="52">
        <v>10</v>
      </c>
      <c r="C58" s="40" t="s">
        <v>65</v>
      </c>
      <c r="D58" s="40" t="s">
        <v>96</v>
      </c>
      <c r="E58" s="49" t="s">
        <v>97</v>
      </c>
      <c r="F58" s="49" t="s">
        <v>97</v>
      </c>
      <c r="G58" s="49" t="s">
        <v>97</v>
      </c>
      <c r="H58" s="49">
        <f>8725*1.1</f>
        <v>9597.5</v>
      </c>
      <c r="I58" s="49">
        <f>9902*1.1</f>
        <v>10892.2</v>
      </c>
      <c r="J58" s="40" t="s">
        <v>101</v>
      </c>
    </row>
    <row r="59" spans="2:10" ht="12.75">
      <c r="B59" s="52">
        <v>16</v>
      </c>
      <c r="C59" s="40" t="s">
        <v>65</v>
      </c>
      <c r="D59" s="40" t="s">
        <v>102</v>
      </c>
      <c r="E59" s="80" t="s">
        <v>103</v>
      </c>
      <c r="F59" s="80"/>
      <c r="G59" s="40"/>
      <c r="H59" s="40"/>
      <c r="I59" s="40"/>
      <c r="J59" s="40"/>
    </row>
    <row r="60" spans="2:10" ht="12.75">
      <c r="B60" s="52">
        <v>20</v>
      </c>
      <c r="C60" s="40" t="s">
        <v>69</v>
      </c>
      <c r="D60" s="40" t="s">
        <v>102</v>
      </c>
      <c r="E60" s="80" t="s">
        <v>103</v>
      </c>
      <c r="F60" s="80"/>
      <c r="G60" s="40"/>
      <c r="H60" s="40"/>
      <c r="I60" s="40"/>
      <c r="J60" s="40"/>
    </row>
    <row r="61" spans="2:10" ht="12.75">
      <c r="B61" s="52">
        <v>25</v>
      </c>
      <c r="C61" s="40" t="s">
        <v>72</v>
      </c>
      <c r="D61" s="40" t="s">
        <v>102</v>
      </c>
      <c r="E61" s="80" t="s">
        <v>103</v>
      </c>
      <c r="F61" s="80"/>
      <c r="G61" s="40"/>
      <c r="H61" s="40"/>
      <c r="I61" s="40"/>
      <c r="J61" s="40"/>
    </row>
    <row r="62" spans="2:10" ht="12.75">
      <c r="B62" s="26"/>
      <c r="C62" s="26"/>
      <c r="D62" s="26"/>
      <c r="E62" s="26"/>
      <c r="F62" s="26"/>
      <c r="G62" s="26"/>
      <c r="H62" s="26"/>
      <c r="I62" s="26"/>
      <c r="J62" s="26"/>
    </row>
    <row r="63" spans="2:10" ht="12.75">
      <c r="B63" s="26"/>
      <c r="C63" s="26"/>
      <c r="D63" s="26"/>
      <c r="E63" s="26"/>
      <c r="F63" s="26"/>
      <c r="G63" s="26"/>
      <c r="H63" s="26"/>
      <c r="I63" s="26"/>
      <c r="J63" s="26"/>
    </row>
    <row r="64" spans="2:10" ht="12.75">
      <c r="B64" s="26"/>
      <c r="C64" s="26"/>
      <c r="D64" s="26"/>
      <c r="E64" s="26"/>
      <c r="F64" s="26"/>
      <c r="G64" s="26"/>
      <c r="H64" s="26"/>
      <c r="I64" s="26"/>
      <c r="J64" s="26"/>
    </row>
    <row r="65" spans="2:10" ht="12.75">
      <c r="B65" s="26"/>
      <c r="C65" s="26"/>
      <c r="D65" s="26"/>
      <c r="E65" s="26"/>
      <c r="F65" s="26"/>
      <c r="G65" s="26"/>
      <c r="H65" s="26"/>
      <c r="I65" s="26"/>
      <c r="J65" s="26"/>
    </row>
    <row r="66" spans="2:10" ht="12.75">
      <c r="B66" s="26"/>
      <c r="C66" s="26"/>
      <c r="D66" s="26"/>
      <c r="E66" s="26"/>
      <c r="F66" s="26"/>
      <c r="G66" s="26"/>
      <c r="H66" s="26"/>
      <c r="I66" s="26"/>
      <c r="J66" s="26"/>
    </row>
    <row r="67" spans="2:10" ht="12.75">
      <c r="B67" s="26"/>
      <c r="C67" s="26"/>
      <c r="D67" s="26"/>
      <c r="E67" s="26"/>
      <c r="F67" s="26"/>
      <c r="G67" s="26"/>
      <c r="H67" s="26"/>
      <c r="I67" s="26"/>
      <c r="J67" s="26"/>
    </row>
    <row r="68" spans="2:10" ht="12.75">
      <c r="B68" s="26"/>
      <c r="C68" s="26"/>
      <c r="D68" s="26"/>
      <c r="E68" s="26"/>
      <c r="F68" s="26"/>
      <c r="G68" s="26"/>
      <c r="H68" s="26"/>
      <c r="I68" s="26"/>
      <c r="J68" s="26"/>
    </row>
    <row r="69" spans="2:10" ht="12.75">
      <c r="B69" s="26"/>
      <c r="C69" s="26"/>
      <c r="D69" s="26"/>
      <c r="E69" s="26"/>
      <c r="F69" s="26"/>
      <c r="G69" s="26"/>
      <c r="H69" s="26"/>
      <c r="I69" s="26"/>
      <c r="J69" s="26"/>
    </row>
    <row r="70" spans="1:10" ht="20.25">
      <c r="A70" s="38"/>
      <c r="B70" s="66" t="s">
        <v>104</v>
      </c>
      <c r="C70" s="67"/>
      <c r="D70" s="67"/>
      <c r="E70" s="67"/>
      <c r="F70" s="67"/>
      <c r="G70" s="67"/>
      <c r="H70" s="26"/>
      <c r="I70" s="26"/>
      <c r="J70" s="26"/>
    </row>
    <row r="71" spans="2:10" ht="31.5">
      <c r="B71" s="77" t="s">
        <v>86</v>
      </c>
      <c r="C71" s="77" t="s">
        <v>87</v>
      </c>
      <c r="D71" s="77" t="s">
        <v>88</v>
      </c>
      <c r="E71" s="78" t="s">
        <v>15</v>
      </c>
      <c r="F71" s="78"/>
      <c r="G71" s="78"/>
      <c r="H71" s="78"/>
      <c r="I71" s="78"/>
      <c r="J71" s="78"/>
    </row>
    <row r="72" spans="2:10" ht="12.75">
      <c r="B72" s="77"/>
      <c r="C72" s="77"/>
      <c r="D72" s="77"/>
      <c r="E72" s="78" t="s">
        <v>16</v>
      </c>
      <c r="F72" s="78"/>
      <c r="G72" s="78"/>
      <c r="H72" s="78"/>
      <c r="I72" s="78"/>
      <c r="J72" s="78"/>
    </row>
    <row r="73" spans="2:10" ht="12.75">
      <c r="B73" s="77"/>
      <c r="C73" s="77"/>
      <c r="D73" s="77"/>
      <c r="E73" s="79" t="s">
        <v>89</v>
      </c>
      <c r="F73" s="79" t="s">
        <v>90</v>
      </c>
      <c r="G73" s="79" t="s">
        <v>91</v>
      </c>
      <c r="H73" s="79" t="s">
        <v>20</v>
      </c>
      <c r="I73" s="79" t="s">
        <v>93</v>
      </c>
      <c r="J73" s="77" t="s">
        <v>25</v>
      </c>
    </row>
    <row r="74" spans="2:10" ht="12.75">
      <c r="B74" s="41">
        <v>1.25</v>
      </c>
      <c r="C74" s="40" t="s">
        <v>27</v>
      </c>
      <c r="D74" s="40" t="s">
        <v>94</v>
      </c>
      <c r="E74" s="49">
        <f>1289*1.1</f>
        <v>1417.9</v>
      </c>
      <c r="F74" s="49">
        <f>1363*1.1</f>
        <v>1499.3000000000002</v>
      </c>
      <c r="G74" s="49">
        <f>1520*1.1</f>
        <v>1672.0000000000002</v>
      </c>
      <c r="H74" s="49">
        <f>1676*1.1</f>
        <v>1843.6000000000001</v>
      </c>
      <c r="I74" s="49">
        <f>1833*1.1</f>
        <v>2016.3000000000002</v>
      </c>
      <c r="J74" s="40" t="s">
        <v>30</v>
      </c>
    </row>
    <row r="75" spans="2:10" ht="12.75">
      <c r="B75" s="41">
        <v>2.5</v>
      </c>
      <c r="C75" s="40" t="s">
        <v>27</v>
      </c>
      <c r="D75" s="40" t="s">
        <v>96</v>
      </c>
      <c r="E75" s="49">
        <f>1873*1.1</f>
        <v>2060.3</v>
      </c>
      <c r="F75" s="49">
        <f>2000*1.1</f>
        <v>2200</v>
      </c>
      <c r="G75" s="49">
        <f>2265*1.1</f>
        <v>2491.5</v>
      </c>
      <c r="H75" s="49">
        <f>2529*1.1</f>
        <v>2781.9</v>
      </c>
      <c r="I75" s="49">
        <f>2794*1.1</f>
        <v>3073.4</v>
      </c>
      <c r="J75" s="40" t="s">
        <v>36</v>
      </c>
    </row>
    <row r="76" spans="2:10" ht="12.75">
      <c r="B76" s="41">
        <v>3.2</v>
      </c>
      <c r="C76" s="40" t="s">
        <v>47</v>
      </c>
      <c r="D76" s="40" t="s">
        <v>94</v>
      </c>
      <c r="E76" s="49" t="s">
        <v>97</v>
      </c>
      <c r="F76" s="49">
        <f>2284*1.1</f>
        <v>2512.4</v>
      </c>
      <c r="G76" s="49">
        <f>2637*1.1</f>
        <v>2900.7000000000003</v>
      </c>
      <c r="H76" s="49">
        <f>2990*1.1</f>
        <v>3289.0000000000005</v>
      </c>
      <c r="I76" s="49">
        <f>3343*1.1</f>
        <v>3677.3</v>
      </c>
      <c r="J76" s="40" t="s">
        <v>105</v>
      </c>
    </row>
    <row r="77" spans="2:10" ht="12.75">
      <c r="B77" s="41">
        <v>5</v>
      </c>
      <c r="C77" s="40" t="s">
        <v>51</v>
      </c>
      <c r="D77" s="40" t="s">
        <v>94</v>
      </c>
      <c r="E77" s="49" t="s">
        <v>97</v>
      </c>
      <c r="F77" s="49">
        <f>2745*1.1</f>
        <v>3019.5000000000005</v>
      </c>
      <c r="G77" s="49">
        <f>3186*1.1</f>
        <v>3504.6000000000004</v>
      </c>
      <c r="H77" s="49">
        <f>3627*1.1</f>
        <v>3989.7000000000003</v>
      </c>
      <c r="I77" s="49">
        <f>4069*1.1</f>
        <v>4475.900000000001</v>
      </c>
      <c r="J77" s="40" t="s">
        <v>41</v>
      </c>
    </row>
    <row r="78" spans="2:10" ht="12.75">
      <c r="B78" s="41">
        <v>6</v>
      </c>
      <c r="C78" s="40" t="s">
        <v>47</v>
      </c>
      <c r="D78" s="40" t="s">
        <v>96</v>
      </c>
      <c r="E78" s="49" t="s">
        <v>97</v>
      </c>
      <c r="F78" s="49">
        <f>2980*1.1</f>
        <v>3278.0000000000005</v>
      </c>
      <c r="G78" s="49">
        <f>3500*1.1</f>
        <v>3850.0000000000005</v>
      </c>
      <c r="H78" s="49">
        <f>4020*1.1</f>
        <v>4422</v>
      </c>
      <c r="I78" s="49">
        <f>4539*1.1</f>
        <v>4992.900000000001</v>
      </c>
      <c r="J78" s="40" t="s">
        <v>42</v>
      </c>
    </row>
    <row r="79" spans="2:10" ht="12.75">
      <c r="B79" s="41">
        <v>8</v>
      </c>
      <c r="C79" s="40" t="s">
        <v>39</v>
      </c>
      <c r="D79" s="40" t="s">
        <v>96</v>
      </c>
      <c r="E79" s="49" t="s">
        <v>97</v>
      </c>
      <c r="F79" s="49">
        <f>4559*1.1</f>
        <v>5014.900000000001</v>
      </c>
      <c r="G79" s="49">
        <f>5186*1.1</f>
        <v>5704.6</v>
      </c>
      <c r="H79" s="49">
        <f>5814*1.1</f>
        <v>6395.400000000001</v>
      </c>
      <c r="I79" s="49">
        <f>6441*1.1</f>
        <v>7085.1</v>
      </c>
      <c r="J79" s="40" t="s">
        <v>62</v>
      </c>
    </row>
    <row r="80" spans="2:10" ht="12.75">
      <c r="B80" s="41">
        <v>10</v>
      </c>
      <c r="C80" s="40" t="s">
        <v>51</v>
      </c>
      <c r="D80" s="40" t="s">
        <v>96</v>
      </c>
      <c r="E80" s="49" t="s">
        <v>97</v>
      </c>
      <c r="F80" s="49" t="s">
        <v>97</v>
      </c>
      <c r="G80" s="49">
        <f>5956*1.1</f>
        <v>6551.6</v>
      </c>
      <c r="H80" s="49">
        <f>6789*1.1</f>
        <v>7467.900000000001</v>
      </c>
      <c r="I80" s="49">
        <f>7623*1.1</f>
        <v>8385.300000000001</v>
      </c>
      <c r="J80" s="40" t="s">
        <v>106</v>
      </c>
    </row>
    <row r="81" spans="2:10" ht="12.75" customHeight="1">
      <c r="B81" s="41">
        <v>12.5</v>
      </c>
      <c r="C81" s="40" t="s">
        <v>55</v>
      </c>
      <c r="D81" s="40" t="s">
        <v>96</v>
      </c>
      <c r="E81" s="49" t="s">
        <v>97</v>
      </c>
      <c r="F81" s="49" t="s">
        <v>97</v>
      </c>
      <c r="G81" s="49">
        <f>8971*1.1</f>
        <v>9868.1</v>
      </c>
      <c r="H81" s="49">
        <f>10049*1.1</f>
        <v>11053.900000000001</v>
      </c>
      <c r="I81" s="49">
        <f>11127*1.1</f>
        <v>12239.7</v>
      </c>
      <c r="J81" s="40" t="s">
        <v>107</v>
      </c>
    </row>
    <row r="82" spans="2:10" ht="12.75">
      <c r="B82" s="41">
        <v>16</v>
      </c>
      <c r="C82" s="40" t="s">
        <v>61</v>
      </c>
      <c r="D82" s="40" t="s">
        <v>96</v>
      </c>
      <c r="E82" s="49" t="s">
        <v>97</v>
      </c>
      <c r="F82" s="49" t="s">
        <v>97</v>
      </c>
      <c r="G82" s="49">
        <f>13686*1.1</f>
        <v>15054.6</v>
      </c>
      <c r="H82" s="49">
        <f>15353*1.1</f>
        <v>16888.300000000003</v>
      </c>
      <c r="I82" s="49">
        <f>17020*1.1</f>
        <v>18722</v>
      </c>
      <c r="J82" s="40" t="s">
        <v>108</v>
      </c>
    </row>
    <row r="83" spans="2:10" ht="12.75">
      <c r="B83" s="41">
        <v>20</v>
      </c>
      <c r="C83" s="40" t="s">
        <v>65</v>
      </c>
      <c r="D83" s="40" t="s">
        <v>96</v>
      </c>
      <c r="E83" s="49" t="s">
        <v>97</v>
      </c>
      <c r="F83" s="49" t="s">
        <v>97</v>
      </c>
      <c r="G83" s="49">
        <f>15912*1.1</f>
        <v>17503.2</v>
      </c>
      <c r="H83" s="49">
        <f>18265*1.1</f>
        <v>20091.5</v>
      </c>
      <c r="I83" s="49">
        <f>20618*1.1</f>
        <v>22679.800000000003</v>
      </c>
      <c r="J83" s="40" t="s">
        <v>109</v>
      </c>
    </row>
    <row r="84" spans="2:10" ht="12.75">
      <c r="B84" s="41">
        <v>25</v>
      </c>
      <c r="C84" s="40" t="s">
        <v>69</v>
      </c>
      <c r="D84" s="40" t="s">
        <v>96</v>
      </c>
      <c r="E84" s="80" t="s">
        <v>103</v>
      </c>
      <c r="F84" s="80"/>
      <c r="G84" s="40"/>
      <c r="H84" s="40"/>
      <c r="I84" s="40"/>
      <c r="J84" s="40"/>
    </row>
    <row r="85" spans="2:10" ht="12.75">
      <c r="B85" s="41">
        <v>30</v>
      </c>
      <c r="C85" s="40" t="s">
        <v>65</v>
      </c>
      <c r="D85" s="40" t="s">
        <v>102</v>
      </c>
      <c r="E85" s="80" t="s">
        <v>103</v>
      </c>
      <c r="F85" s="80"/>
      <c r="G85" s="40"/>
      <c r="H85" s="40"/>
      <c r="I85" s="40"/>
      <c r="J85" s="40"/>
    </row>
    <row r="86" spans="2:10" ht="12.75">
      <c r="B86" s="41">
        <v>40</v>
      </c>
      <c r="C86" s="40" t="s">
        <v>69</v>
      </c>
      <c r="D86" s="40" t="s">
        <v>102</v>
      </c>
      <c r="E86" s="81" t="s">
        <v>103</v>
      </c>
      <c r="F86" s="81"/>
      <c r="G86" s="81"/>
      <c r="H86" s="81"/>
      <c r="I86" s="81"/>
      <c r="J86" s="81"/>
    </row>
    <row r="88" ht="20.25">
      <c r="A88" s="38"/>
    </row>
    <row r="89" ht="12.75">
      <c r="A89" s="39"/>
    </row>
  </sheetData>
  <mergeCells count="12">
    <mergeCell ref="E86:J86"/>
    <mergeCell ref="E48:J48"/>
    <mergeCell ref="E72:J72"/>
    <mergeCell ref="E71:J71"/>
    <mergeCell ref="C47:C49"/>
    <mergeCell ref="D47:D49"/>
    <mergeCell ref="E47:J47"/>
    <mergeCell ref="B47:B49"/>
    <mergeCell ref="B17:B19"/>
    <mergeCell ref="C17:C19"/>
    <mergeCell ref="D17:L17"/>
    <mergeCell ref="D18:L18"/>
  </mergeCells>
  <printOptions/>
  <pageMargins left="0.31" right="0.37" top="0.2" bottom="0.48" header="0.22" footer="0.5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0" sqref="O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V109"/>
  <sheetViews>
    <sheetView workbookViewId="0" topLeftCell="A24">
      <selection activeCell="A50" sqref="A1:L50"/>
    </sheetView>
  </sheetViews>
  <sheetFormatPr defaultColWidth="9.140625" defaultRowHeight="12.75"/>
  <cols>
    <col min="1" max="1" width="2.28125" style="0" customWidth="1"/>
    <col min="2" max="2" width="8.421875" style="22" customWidth="1"/>
    <col min="6" max="6" width="9.28125" style="0" customWidth="1"/>
    <col min="7" max="7" width="5.7109375" style="22" customWidth="1"/>
    <col min="8" max="8" width="9.28125" style="0" customWidth="1"/>
    <col min="13" max="13" width="2.28125" style="0" customWidth="1"/>
  </cols>
  <sheetData>
    <row r="4" spans="13:16" s="1" customFormat="1" ht="12.75">
      <c r="M4" s="2"/>
      <c r="N4" s="2"/>
      <c r="O4" s="2"/>
      <c r="P4" s="2"/>
    </row>
    <row r="5" spans="13:16" s="1" customFormat="1" ht="12.75">
      <c r="M5" s="25"/>
      <c r="N5" s="25"/>
      <c r="O5" s="14"/>
      <c r="P5" s="2"/>
    </row>
    <row r="6" spans="13:16" s="1" customFormat="1" ht="12.75">
      <c r="M6" s="8"/>
      <c r="N6" s="8"/>
      <c r="O6" s="14"/>
      <c r="P6" s="2"/>
    </row>
    <row r="7" spans="13:18" s="1" customFormat="1" ht="14.25">
      <c r="M7" s="8"/>
      <c r="N7" s="8"/>
      <c r="O7" s="8"/>
      <c r="R7" s="7"/>
    </row>
    <row r="8" spans="13:22" s="1" customFormat="1" ht="12.75">
      <c r="M8" s="21"/>
      <c r="N8" s="14"/>
      <c r="O8" s="14"/>
      <c r="P8" s="2"/>
      <c r="Q8" s="8"/>
      <c r="R8" s="8"/>
      <c r="S8" s="8"/>
      <c r="T8" s="8"/>
      <c r="U8" s="8"/>
      <c r="V8" s="8"/>
    </row>
    <row r="9" spans="13:22" s="1" customFormat="1" ht="12.75">
      <c r="M9" s="17"/>
      <c r="N9" s="17"/>
      <c r="O9" s="17"/>
      <c r="P9" s="2"/>
      <c r="Q9" s="9"/>
      <c r="R9" s="10"/>
      <c r="S9" s="10"/>
      <c r="T9" s="11"/>
      <c r="U9" s="8"/>
      <c r="V9" s="8"/>
    </row>
    <row r="10" spans="13:22" s="1" customFormat="1" ht="12.75">
      <c r="M10" s="17"/>
      <c r="N10" s="17"/>
      <c r="O10" s="17"/>
      <c r="P10" s="13"/>
      <c r="Q10" s="12"/>
      <c r="R10" s="8"/>
      <c r="S10" s="8"/>
      <c r="T10" s="8"/>
      <c r="U10" s="8"/>
      <c r="V10" s="8"/>
    </row>
    <row r="11" spans="13:22" s="1" customFormat="1" ht="12.75">
      <c r="M11" s="17"/>
      <c r="N11" s="17"/>
      <c r="O11" s="17"/>
      <c r="P11" s="14"/>
      <c r="Q11" s="8"/>
      <c r="R11" s="15"/>
      <c r="S11" s="15"/>
      <c r="T11" s="15"/>
      <c r="U11" s="8"/>
      <c r="V11" s="8"/>
    </row>
    <row r="12" spans="13:22" s="1" customFormat="1" ht="12.75">
      <c r="M12" s="17"/>
      <c r="N12" s="17"/>
      <c r="O12" s="17"/>
      <c r="Q12" s="8"/>
      <c r="R12" s="15"/>
      <c r="S12" s="15"/>
      <c r="T12" s="15"/>
      <c r="U12" s="8"/>
      <c r="V12" s="8"/>
    </row>
    <row r="13" spans="13:15" ht="8.25" customHeight="1">
      <c r="M13" s="18"/>
      <c r="N13" s="18"/>
      <c r="O13" s="18"/>
    </row>
    <row r="14" spans="13:15" ht="10.5" customHeight="1">
      <c r="M14" s="26"/>
      <c r="N14" s="26"/>
      <c r="O14" s="26"/>
    </row>
    <row r="15" spans="13:15" ht="12.75">
      <c r="M15" s="26"/>
      <c r="N15" s="26"/>
      <c r="O15" s="26"/>
    </row>
    <row r="16" spans="13:15" ht="12.75">
      <c r="M16" s="26"/>
      <c r="N16" s="26"/>
      <c r="O16" s="26"/>
    </row>
    <row r="17" spans="13:15" ht="30" customHeight="1">
      <c r="M17" s="26"/>
      <c r="N17" s="26"/>
      <c r="O17" s="26"/>
    </row>
    <row r="18" spans="13:15" ht="12.75">
      <c r="M18" s="26"/>
      <c r="N18" s="26"/>
      <c r="O18" s="26"/>
    </row>
    <row r="19" spans="13:15" ht="12.75">
      <c r="M19" s="26"/>
      <c r="N19" s="26"/>
      <c r="O19" s="26"/>
    </row>
    <row r="20" spans="13:15" ht="12.75">
      <c r="M20" s="26"/>
      <c r="N20" s="26"/>
      <c r="O20" s="26"/>
    </row>
    <row r="21" spans="13:15" ht="12.75">
      <c r="M21" s="26"/>
      <c r="N21" s="26"/>
      <c r="O21" s="26"/>
    </row>
    <row r="22" spans="13:15" ht="12.75">
      <c r="M22" s="26"/>
      <c r="N22" s="26"/>
      <c r="O22" s="26"/>
    </row>
    <row r="23" spans="13:15" ht="12.75">
      <c r="M23" s="26"/>
      <c r="N23" s="26"/>
      <c r="O23" s="26"/>
    </row>
    <row r="24" spans="13:15" ht="12.75">
      <c r="M24" s="26"/>
      <c r="N24" s="26"/>
      <c r="O24" s="26"/>
    </row>
    <row r="25" spans="13:15" ht="12.75">
      <c r="M25" s="26"/>
      <c r="N25" s="26"/>
      <c r="O25" s="26"/>
    </row>
    <row r="26" spans="13:15" ht="12.75">
      <c r="M26" s="26"/>
      <c r="N26" s="26"/>
      <c r="O26" s="26"/>
    </row>
    <row r="27" spans="13:15" ht="12.75">
      <c r="M27" s="26"/>
      <c r="N27" s="26"/>
      <c r="O27" s="26"/>
    </row>
    <row r="28" spans="13:15" ht="12.75">
      <c r="M28" s="26"/>
      <c r="N28" s="26"/>
      <c r="O28" s="26"/>
    </row>
    <row r="29" spans="13:15" ht="12.75">
      <c r="M29" s="26"/>
      <c r="N29" s="26"/>
      <c r="O29" s="26"/>
    </row>
    <row r="30" spans="13:15" ht="12.75">
      <c r="M30" s="26"/>
      <c r="N30" s="26"/>
      <c r="O30" s="26"/>
    </row>
    <row r="31" spans="13:15" ht="12.75">
      <c r="M31" s="26"/>
      <c r="N31" s="26"/>
      <c r="O31" s="26"/>
    </row>
    <row r="32" spans="13:15" ht="12.75">
      <c r="M32" s="26"/>
      <c r="N32" s="26"/>
      <c r="O32" s="26"/>
    </row>
    <row r="33" spans="13:15" ht="12.75">
      <c r="M33" s="26"/>
      <c r="N33" s="26"/>
      <c r="O33" s="26"/>
    </row>
    <row r="34" spans="13:15" ht="12.75">
      <c r="M34" s="26"/>
      <c r="N34" s="26"/>
      <c r="O34" s="26"/>
    </row>
    <row r="35" spans="13:15" ht="12.75">
      <c r="M35" s="26"/>
      <c r="N35" s="26"/>
      <c r="O35" s="26"/>
    </row>
    <row r="36" spans="13:15" ht="12.75">
      <c r="M36" s="26"/>
      <c r="N36" s="26"/>
      <c r="O36" s="26"/>
    </row>
    <row r="37" spans="13:15" ht="12.75">
      <c r="M37" s="26"/>
      <c r="N37" s="26"/>
      <c r="O37" s="26"/>
    </row>
    <row r="38" spans="13:15" ht="12.75">
      <c r="M38" s="26"/>
      <c r="N38" s="26"/>
      <c r="O38" s="26"/>
    </row>
    <row r="39" spans="13:15" ht="12.75">
      <c r="M39" s="26"/>
      <c r="N39" s="26"/>
      <c r="O39" s="26"/>
    </row>
    <row r="40" spans="13:15" ht="12.75">
      <c r="M40" s="26"/>
      <c r="N40" s="26"/>
      <c r="O40" s="26"/>
    </row>
    <row r="41" spans="13:15" ht="12.75">
      <c r="M41" s="26"/>
      <c r="N41" s="26"/>
      <c r="O41" s="26"/>
    </row>
    <row r="42" spans="13:15" ht="12.75">
      <c r="M42" s="26"/>
      <c r="N42" s="26"/>
      <c r="O42" s="26"/>
    </row>
    <row r="43" spans="13:15" ht="12.75">
      <c r="M43" s="26"/>
      <c r="N43" s="26"/>
      <c r="O43" s="26"/>
    </row>
    <row r="44" spans="13:15" ht="12.75">
      <c r="M44" s="26"/>
      <c r="N44" s="26"/>
      <c r="O44" s="26"/>
    </row>
    <row r="45" spans="13:15" ht="12.75">
      <c r="M45" s="26"/>
      <c r="N45" s="26"/>
      <c r="O45" s="26"/>
    </row>
    <row r="46" spans="13:15" ht="12.75">
      <c r="M46" s="26"/>
      <c r="N46" s="26"/>
      <c r="O46" s="26"/>
    </row>
    <row r="47" spans="13:15" ht="12.75">
      <c r="M47" s="26"/>
      <c r="N47" s="26"/>
      <c r="O47" s="26"/>
    </row>
    <row r="48" spans="13:15" ht="12.75">
      <c r="M48" s="26"/>
      <c r="N48" s="26"/>
      <c r="O48" s="26"/>
    </row>
    <row r="49" spans="13:15" ht="12.75">
      <c r="M49" s="26"/>
      <c r="N49" s="26"/>
      <c r="O49" s="26"/>
    </row>
    <row r="50" spans="13:15" ht="12.75">
      <c r="M50" s="26"/>
      <c r="N50" s="26"/>
      <c r="O50" s="26"/>
    </row>
    <row r="51" spans="2:15" ht="12.75">
      <c r="B51" s="33"/>
      <c r="C51" s="28"/>
      <c r="D51" s="28"/>
      <c r="E51" s="28"/>
      <c r="F51" s="28"/>
      <c r="G51" s="33"/>
      <c r="H51" s="28"/>
      <c r="I51" s="28"/>
      <c r="J51" s="28"/>
      <c r="K51" s="28"/>
      <c r="L51" s="28"/>
      <c r="M51" s="26"/>
      <c r="N51" s="26"/>
      <c r="O51" s="26"/>
    </row>
    <row r="52" spans="2:15" ht="12.75">
      <c r="B52" s="33"/>
      <c r="C52" s="28"/>
      <c r="D52" s="28"/>
      <c r="E52" s="28"/>
      <c r="F52" s="28"/>
      <c r="G52" s="33"/>
      <c r="H52" s="28"/>
      <c r="I52" s="28"/>
      <c r="J52" s="28"/>
      <c r="K52" s="28"/>
      <c r="L52" s="28"/>
      <c r="M52" s="26"/>
      <c r="N52" s="26"/>
      <c r="O52" s="26"/>
    </row>
    <row r="53" spans="2:15" ht="12.75">
      <c r="B53" s="34"/>
      <c r="C53" s="28"/>
      <c r="D53" s="28"/>
      <c r="E53" s="28"/>
      <c r="F53" s="28"/>
      <c r="G53" s="33"/>
      <c r="H53" s="28"/>
      <c r="I53" s="28"/>
      <c r="J53" s="28"/>
      <c r="K53" s="28"/>
      <c r="L53" s="28"/>
      <c r="M53" s="26"/>
      <c r="N53" s="26"/>
      <c r="O53" s="26"/>
    </row>
    <row r="54" spans="2:15" ht="12.75">
      <c r="B54" s="34"/>
      <c r="C54" s="28"/>
      <c r="D54" s="28"/>
      <c r="E54" s="28"/>
      <c r="F54" s="28"/>
      <c r="G54" s="33"/>
      <c r="H54" s="28"/>
      <c r="I54" s="28"/>
      <c r="J54" s="28"/>
      <c r="K54" s="28"/>
      <c r="L54" s="28"/>
      <c r="M54" s="26"/>
      <c r="N54" s="26"/>
      <c r="O54" s="26"/>
    </row>
    <row r="55" spans="2:15" ht="12.75">
      <c r="B55" s="34"/>
      <c r="C55" s="28"/>
      <c r="D55" s="28"/>
      <c r="E55" s="28"/>
      <c r="F55" s="28"/>
      <c r="G55" s="33"/>
      <c r="H55" s="28"/>
      <c r="I55" s="28"/>
      <c r="J55" s="28"/>
      <c r="K55" s="28"/>
      <c r="L55" s="28"/>
      <c r="M55" s="26"/>
      <c r="N55" s="26"/>
      <c r="O55" s="26"/>
    </row>
    <row r="56" spans="2:15" ht="26.25">
      <c r="B56" s="35"/>
      <c r="C56" s="28"/>
      <c r="D56" s="28"/>
      <c r="E56" s="28"/>
      <c r="F56" s="28"/>
      <c r="G56" s="33"/>
      <c r="H56" s="28"/>
      <c r="I56" s="28"/>
      <c r="J56" s="28"/>
      <c r="K56" s="28"/>
      <c r="L56" s="28"/>
      <c r="M56" s="26"/>
      <c r="N56" s="26"/>
      <c r="O56" s="26"/>
    </row>
    <row r="57" spans="2:15" ht="12.75">
      <c r="B57" s="33"/>
      <c r="C57" s="28"/>
      <c r="D57" s="28"/>
      <c r="E57" s="28"/>
      <c r="F57" s="28"/>
      <c r="G57" s="33"/>
      <c r="H57" s="28"/>
      <c r="I57" s="28"/>
      <c r="J57" s="28"/>
      <c r="K57" s="28"/>
      <c r="L57" s="28"/>
      <c r="M57" s="26"/>
      <c r="N57" s="26"/>
      <c r="O57" s="26"/>
    </row>
    <row r="58" spans="2:15" ht="12.75">
      <c r="B58" s="33"/>
      <c r="C58" s="28"/>
      <c r="D58" s="28"/>
      <c r="E58" s="28"/>
      <c r="F58" s="28"/>
      <c r="G58" s="33"/>
      <c r="H58" s="28"/>
      <c r="I58" s="28"/>
      <c r="J58" s="28"/>
      <c r="K58" s="28"/>
      <c r="L58" s="28"/>
      <c r="M58" s="26"/>
      <c r="N58" s="26"/>
      <c r="O58" s="26"/>
    </row>
    <row r="59" spans="2:15" ht="12.75">
      <c r="B59" s="33"/>
      <c r="C59" s="28"/>
      <c r="D59" s="28"/>
      <c r="E59" s="28"/>
      <c r="F59" s="28"/>
      <c r="G59" s="33"/>
      <c r="H59" s="28"/>
      <c r="I59" s="28"/>
      <c r="J59" s="28"/>
      <c r="K59" s="28"/>
      <c r="L59" s="28"/>
      <c r="M59" s="26"/>
      <c r="N59" s="26"/>
      <c r="O59" s="26"/>
    </row>
    <row r="60" spans="2:15" ht="12.75">
      <c r="B60" s="33"/>
      <c r="C60" s="28"/>
      <c r="D60" s="28"/>
      <c r="E60" s="28"/>
      <c r="F60" s="28"/>
      <c r="G60" s="33"/>
      <c r="H60" s="28"/>
      <c r="I60" s="28"/>
      <c r="J60" s="28"/>
      <c r="K60" s="28"/>
      <c r="L60" s="28"/>
      <c r="M60" s="26"/>
      <c r="N60" s="26"/>
      <c r="O60" s="26"/>
    </row>
    <row r="61" spans="2:15" ht="12.75">
      <c r="B61" s="33"/>
      <c r="C61" s="28"/>
      <c r="D61" s="28"/>
      <c r="E61" s="28"/>
      <c r="F61" s="28"/>
      <c r="G61" s="33"/>
      <c r="H61" s="28"/>
      <c r="I61" s="28"/>
      <c r="J61" s="28"/>
      <c r="K61" s="28"/>
      <c r="L61" s="28"/>
      <c r="M61" s="26"/>
      <c r="N61" s="26"/>
      <c r="O61" s="26"/>
    </row>
    <row r="62" spans="2:15" ht="12.75">
      <c r="B62" s="33"/>
      <c r="C62" s="28"/>
      <c r="D62" s="28"/>
      <c r="E62" s="28"/>
      <c r="F62" s="28"/>
      <c r="G62" s="33"/>
      <c r="H62" s="28"/>
      <c r="I62" s="28"/>
      <c r="J62" s="28"/>
      <c r="K62" s="28"/>
      <c r="L62" s="28"/>
      <c r="M62" s="26"/>
      <c r="N62" s="26"/>
      <c r="O62" s="26"/>
    </row>
    <row r="63" spans="2:15" ht="12.75">
      <c r="B63" s="33"/>
      <c r="C63" s="28"/>
      <c r="D63" s="28"/>
      <c r="E63" s="28"/>
      <c r="F63" s="28"/>
      <c r="G63" s="33"/>
      <c r="H63" s="28"/>
      <c r="I63" s="28"/>
      <c r="J63" s="28"/>
      <c r="K63" s="28"/>
      <c r="L63" s="28"/>
      <c r="M63" s="26"/>
      <c r="N63" s="26"/>
      <c r="O63" s="26"/>
    </row>
    <row r="64" spans="2:15" ht="12.75">
      <c r="B64" s="33"/>
      <c r="C64" s="28"/>
      <c r="D64" s="28"/>
      <c r="E64" s="28"/>
      <c r="F64" s="28"/>
      <c r="G64" s="33"/>
      <c r="H64" s="28"/>
      <c r="I64" s="28"/>
      <c r="J64" s="28"/>
      <c r="K64" s="28"/>
      <c r="L64" s="28"/>
      <c r="M64" s="26"/>
      <c r="N64" s="26"/>
      <c r="O64" s="26"/>
    </row>
    <row r="65" spans="2:15" ht="12.75">
      <c r="B65" s="33"/>
      <c r="C65" s="28"/>
      <c r="D65" s="28"/>
      <c r="E65" s="28"/>
      <c r="F65" s="28"/>
      <c r="G65" s="33"/>
      <c r="H65" s="28"/>
      <c r="I65" s="28"/>
      <c r="J65" s="28"/>
      <c r="K65" s="28"/>
      <c r="L65" s="28"/>
      <c r="M65" s="26"/>
      <c r="N65" s="26"/>
      <c r="O65" s="26"/>
    </row>
    <row r="66" spans="2:15" ht="12.75">
      <c r="B66" s="33"/>
      <c r="C66" s="28"/>
      <c r="D66" s="28"/>
      <c r="E66" s="28"/>
      <c r="F66" s="28"/>
      <c r="G66" s="33"/>
      <c r="H66" s="28"/>
      <c r="I66" s="28"/>
      <c r="J66" s="28"/>
      <c r="K66" s="28"/>
      <c r="L66" s="28"/>
      <c r="M66" s="26"/>
      <c r="N66" s="26"/>
      <c r="O66" s="26"/>
    </row>
    <row r="67" spans="2:15" ht="12.75">
      <c r="B67" s="33"/>
      <c r="C67" s="28"/>
      <c r="D67" s="28"/>
      <c r="E67" s="28"/>
      <c r="F67" s="28"/>
      <c r="G67" s="33"/>
      <c r="H67" s="28"/>
      <c r="I67" s="28"/>
      <c r="J67" s="28"/>
      <c r="K67" s="28"/>
      <c r="L67" s="28"/>
      <c r="M67" s="26"/>
      <c r="N67" s="26"/>
      <c r="O67" s="26"/>
    </row>
    <row r="68" spans="2:15" ht="12.75">
      <c r="B68" s="33"/>
      <c r="C68" s="28"/>
      <c r="D68" s="28"/>
      <c r="E68" s="28"/>
      <c r="F68" s="28"/>
      <c r="G68" s="33"/>
      <c r="H68" s="28"/>
      <c r="I68" s="28"/>
      <c r="J68" s="28"/>
      <c r="K68" s="28"/>
      <c r="L68" s="28"/>
      <c r="M68" s="26"/>
      <c r="N68" s="26"/>
      <c r="O68" s="26"/>
    </row>
    <row r="69" spans="2:15" ht="12.75">
      <c r="B69" s="33"/>
      <c r="C69" s="28"/>
      <c r="D69" s="28"/>
      <c r="E69" s="28"/>
      <c r="F69" s="28"/>
      <c r="G69" s="33"/>
      <c r="H69" s="28"/>
      <c r="I69" s="28"/>
      <c r="J69" s="28"/>
      <c r="K69" s="28"/>
      <c r="L69" s="28"/>
      <c r="M69" s="26"/>
      <c r="N69" s="26"/>
      <c r="O69" s="26"/>
    </row>
    <row r="70" spans="2:15" ht="12.75">
      <c r="B70" s="33"/>
      <c r="C70" s="28"/>
      <c r="D70" s="28"/>
      <c r="E70" s="28"/>
      <c r="F70" s="28"/>
      <c r="G70" s="33"/>
      <c r="H70" s="28"/>
      <c r="I70" s="28"/>
      <c r="J70" s="28"/>
      <c r="K70" s="28"/>
      <c r="L70" s="28"/>
      <c r="M70" s="26"/>
      <c r="N70" s="26"/>
      <c r="O70" s="26"/>
    </row>
    <row r="71" spans="2:15" ht="12.75">
      <c r="B71" s="33"/>
      <c r="C71" s="28"/>
      <c r="D71" s="28"/>
      <c r="E71" s="28"/>
      <c r="F71" s="28"/>
      <c r="G71" s="33"/>
      <c r="H71" s="28"/>
      <c r="I71" s="28"/>
      <c r="J71" s="28"/>
      <c r="K71" s="28"/>
      <c r="L71" s="28"/>
      <c r="M71" s="26"/>
      <c r="N71" s="26"/>
      <c r="O71" s="26"/>
    </row>
    <row r="72" spans="2:15" ht="12.75">
      <c r="B72" s="33"/>
      <c r="C72" s="28"/>
      <c r="D72" s="28"/>
      <c r="E72" s="28"/>
      <c r="F72" s="28"/>
      <c r="G72" s="33"/>
      <c r="H72" s="28"/>
      <c r="I72" s="28"/>
      <c r="J72" s="28"/>
      <c r="K72" s="28"/>
      <c r="L72" s="28"/>
      <c r="M72" s="26"/>
      <c r="N72" s="26"/>
      <c r="O72" s="26"/>
    </row>
    <row r="73" spans="2:15" ht="12.75">
      <c r="B73" s="33"/>
      <c r="C73" s="28"/>
      <c r="D73" s="28"/>
      <c r="E73" s="28"/>
      <c r="F73" s="28"/>
      <c r="G73" s="33"/>
      <c r="H73" s="28"/>
      <c r="I73" s="28"/>
      <c r="J73" s="28"/>
      <c r="K73" s="28"/>
      <c r="L73" s="28"/>
      <c r="M73" s="26"/>
      <c r="N73" s="26"/>
      <c r="O73" s="26"/>
    </row>
    <row r="74" spans="2:15" ht="12.75">
      <c r="B74" s="33"/>
      <c r="C74" s="28"/>
      <c r="D74" s="28"/>
      <c r="E74" s="28"/>
      <c r="F74" s="28"/>
      <c r="G74" s="33"/>
      <c r="H74" s="28"/>
      <c r="I74" s="28"/>
      <c r="J74" s="28"/>
      <c r="K74" s="28"/>
      <c r="L74" s="28"/>
      <c r="M74" s="26"/>
      <c r="N74" s="26"/>
      <c r="O74" s="26"/>
    </row>
    <row r="75" spans="2:15" ht="12.75">
      <c r="B75" s="27"/>
      <c r="C75" s="26"/>
      <c r="D75" s="26"/>
      <c r="E75" s="26"/>
      <c r="F75" s="26"/>
      <c r="G75" s="27"/>
      <c r="H75" s="26"/>
      <c r="I75" s="26"/>
      <c r="J75" s="26"/>
      <c r="K75" s="26"/>
      <c r="L75" s="26"/>
      <c r="M75" s="26"/>
      <c r="N75" s="26"/>
      <c r="O75" s="26"/>
    </row>
    <row r="76" spans="2:15" ht="12.75">
      <c r="B76" s="27"/>
      <c r="C76" s="26"/>
      <c r="D76" s="26"/>
      <c r="E76" s="26"/>
      <c r="F76" s="26"/>
      <c r="G76" s="27"/>
      <c r="H76" s="26"/>
      <c r="I76" s="26"/>
      <c r="J76" s="26"/>
      <c r="K76" s="26"/>
      <c r="L76" s="26"/>
      <c r="M76" s="26"/>
      <c r="N76" s="26"/>
      <c r="O76" s="26"/>
    </row>
    <row r="77" spans="2:15" ht="12.75">
      <c r="B77" s="27"/>
      <c r="C77" s="26"/>
      <c r="D77" s="26"/>
      <c r="E77" s="26"/>
      <c r="F77" s="26"/>
      <c r="G77" s="27"/>
      <c r="H77" s="26"/>
      <c r="I77" s="26"/>
      <c r="J77" s="26"/>
      <c r="K77" s="26"/>
      <c r="L77" s="26"/>
      <c r="M77" s="26"/>
      <c r="N77" s="26"/>
      <c r="O77" s="26"/>
    </row>
    <row r="78" spans="2:15" ht="12.75">
      <c r="B78" s="27"/>
      <c r="C78" s="26"/>
      <c r="D78" s="26"/>
      <c r="E78" s="26"/>
      <c r="F78" s="26"/>
      <c r="G78" s="27"/>
      <c r="H78" s="26"/>
      <c r="I78" s="26"/>
      <c r="J78" s="26"/>
      <c r="K78" s="26"/>
      <c r="L78" s="26"/>
      <c r="M78" s="26"/>
      <c r="N78" s="26"/>
      <c r="O78" s="26"/>
    </row>
    <row r="79" spans="2:15" ht="12.75">
      <c r="B79" s="27"/>
      <c r="C79" s="26"/>
      <c r="D79" s="26"/>
      <c r="E79" s="26"/>
      <c r="F79" s="26"/>
      <c r="G79" s="27"/>
      <c r="H79" s="26"/>
      <c r="I79" s="26"/>
      <c r="J79" s="26"/>
      <c r="K79" s="26"/>
      <c r="L79" s="26"/>
      <c r="M79" s="26"/>
      <c r="N79" s="26"/>
      <c r="O79" s="26"/>
    </row>
    <row r="80" spans="2:15" ht="12.75">
      <c r="B80" s="27"/>
      <c r="C80" s="26"/>
      <c r="D80" s="26"/>
      <c r="E80" s="26"/>
      <c r="F80" s="26"/>
      <c r="G80" s="27"/>
      <c r="H80" s="26"/>
      <c r="I80" s="26"/>
      <c r="J80" s="26"/>
      <c r="K80" s="26"/>
      <c r="L80" s="26"/>
      <c r="M80" s="26"/>
      <c r="N80" s="26"/>
      <c r="O80" s="26"/>
    </row>
    <row r="81" spans="2:15" ht="12.75">
      <c r="B81" s="27"/>
      <c r="C81" s="26"/>
      <c r="D81" s="26"/>
      <c r="E81" s="26"/>
      <c r="F81" s="26"/>
      <c r="G81" s="27"/>
      <c r="H81" s="26"/>
      <c r="I81" s="26"/>
      <c r="J81" s="26"/>
      <c r="K81" s="26"/>
      <c r="L81" s="26"/>
      <c r="M81" s="26"/>
      <c r="N81" s="26"/>
      <c r="O81" s="26"/>
    </row>
    <row r="82" spans="2:15" ht="12.75">
      <c r="B82" s="27"/>
      <c r="C82" s="26"/>
      <c r="D82" s="26"/>
      <c r="E82" s="26"/>
      <c r="F82" s="26"/>
      <c r="G82" s="27"/>
      <c r="H82" s="26"/>
      <c r="I82" s="26"/>
      <c r="J82" s="26"/>
      <c r="K82" s="26"/>
      <c r="L82" s="26"/>
      <c r="M82" s="26"/>
      <c r="N82" s="26"/>
      <c r="O82" s="26"/>
    </row>
    <row r="83" spans="2:15" ht="12.75">
      <c r="B83" s="27"/>
      <c r="C83" s="26"/>
      <c r="D83" s="26"/>
      <c r="E83" s="26"/>
      <c r="F83" s="26"/>
      <c r="G83" s="27"/>
      <c r="H83" s="26"/>
      <c r="I83" s="26"/>
      <c r="J83" s="26"/>
      <c r="K83" s="26"/>
      <c r="L83" s="26"/>
      <c r="M83" s="26"/>
      <c r="N83" s="26"/>
      <c r="O83" s="26"/>
    </row>
    <row r="84" spans="2:15" ht="12.75">
      <c r="B84" s="27"/>
      <c r="C84" s="26"/>
      <c r="D84" s="26"/>
      <c r="E84" s="26"/>
      <c r="F84" s="26"/>
      <c r="G84" s="27"/>
      <c r="H84" s="26"/>
      <c r="I84" s="26"/>
      <c r="J84" s="26"/>
      <c r="K84" s="26"/>
      <c r="L84" s="26"/>
      <c r="M84" s="26"/>
      <c r="N84" s="26"/>
      <c r="O84" s="26"/>
    </row>
    <row r="85" spans="2:15" ht="12.75">
      <c r="B85" s="27"/>
      <c r="C85" s="26"/>
      <c r="D85" s="26"/>
      <c r="E85" s="26"/>
      <c r="F85" s="26"/>
      <c r="G85" s="27"/>
      <c r="H85" s="26"/>
      <c r="I85" s="26"/>
      <c r="J85" s="26"/>
      <c r="K85" s="26"/>
      <c r="L85" s="26"/>
      <c r="M85" s="26"/>
      <c r="N85" s="26"/>
      <c r="O85" s="26"/>
    </row>
    <row r="86" spans="2:15" ht="12.75">
      <c r="B86" s="27"/>
      <c r="C86" s="26"/>
      <c r="D86" s="26"/>
      <c r="E86" s="26"/>
      <c r="F86" s="26"/>
      <c r="G86" s="27"/>
      <c r="H86" s="26"/>
      <c r="I86" s="26"/>
      <c r="J86" s="26"/>
      <c r="K86" s="26"/>
      <c r="L86" s="26"/>
      <c r="M86" s="26"/>
      <c r="N86" s="26"/>
      <c r="O86" s="26"/>
    </row>
    <row r="87" spans="2:15" ht="12.75">
      <c r="B87" s="27"/>
      <c r="C87" s="26"/>
      <c r="D87" s="26"/>
      <c r="E87" s="26"/>
      <c r="F87" s="26"/>
      <c r="G87" s="27"/>
      <c r="H87" s="26"/>
      <c r="I87" s="26"/>
      <c r="J87" s="26"/>
      <c r="K87" s="26"/>
      <c r="L87" s="26"/>
      <c r="M87" s="26"/>
      <c r="N87" s="26"/>
      <c r="O87" s="26"/>
    </row>
    <row r="88" spans="2:15" ht="12.75">
      <c r="B88" s="27"/>
      <c r="C88" s="26"/>
      <c r="D88" s="26"/>
      <c r="E88" s="26"/>
      <c r="F88" s="26"/>
      <c r="G88" s="27"/>
      <c r="H88" s="26"/>
      <c r="I88" s="26"/>
      <c r="J88" s="26"/>
      <c r="K88" s="26"/>
      <c r="L88" s="26"/>
      <c r="M88" s="26"/>
      <c r="N88" s="26"/>
      <c r="O88" s="26"/>
    </row>
    <row r="89" spans="2:15" ht="12.75">
      <c r="B89" s="27"/>
      <c r="C89" s="26"/>
      <c r="D89" s="26"/>
      <c r="E89" s="26"/>
      <c r="F89" s="26"/>
      <c r="G89" s="27"/>
      <c r="H89" s="26"/>
      <c r="I89" s="26"/>
      <c r="J89" s="26"/>
      <c r="K89" s="26"/>
      <c r="L89" s="26"/>
      <c r="M89" s="26"/>
      <c r="N89" s="26"/>
      <c r="O89" s="26"/>
    </row>
    <row r="90" spans="2:15" ht="12.75">
      <c r="B90" s="27"/>
      <c r="C90" s="26"/>
      <c r="D90" s="26"/>
      <c r="E90" s="26"/>
      <c r="F90" s="26"/>
      <c r="G90" s="27"/>
      <c r="H90" s="26"/>
      <c r="I90" s="26"/>
      <c r="J90" s="26"/>
      <c r="K90" s="26"/>
      <c r="L90" s="26"/>
      <c r="M90" s="26"/>
      <c r="N90" s="26"/>
      <c r="O90" s="26"/>
    </row>
    <row r="91" spans="2:15" ht="12.75">
      <c r="B91" s="27"/>
      <c r="C91" s="26"/>
      <c r="D91" s="26"/>
      <c r="E91" s="26"/>
      <c r="F91" s="26"/>
      <c r="G91" s="27"/>
      <c r="H91" s="26"/>
      <c r="I91" s="26"/>
      <c r="J91" s="26"/>
      <c r="K91" s="26"/>
      <c r="L91" s="26"/>
      <c r="M91" s="26"/>
      <c r="N91" s="26"/>
      <c r="O91" s="26"/>
    </row>
    <row r="92" spans="2:15" ht="12.75">
      <c r="B92" s="27"/>
      <c r="C92" s="26"/>
      <c r="D92" s="26"/>
      <c r="E92" s="26"/>
      <c r="F92" s="26"/>
      <c r="G92" s="27"/>
      <c r="H92" s="26"/>
      <c r="I92" s="26"/>
      <c r="J92" s="26"/>
      <c r="K92" s="26"/>
      <c r="L92" s="26"/>
      <c r="M92" s="26"/>
      <c r="N92" s="26"/>
      <c r="O92" s="26"/>
    </row>
    <row r="93" spans="2:15" ht="12.75">
      <c r="B93" s="27"/>
      <c r="C93" s="26"/>
      <c r="D93" s="26"/>
      <c r="E93" s="26"/>
      <c r="F93" s="26"/>
      <c r="G93" s="27"/>
      <c r="H93" s="26"/>
      <c r="I93" s="26"/>
      <c r="J93" s="26"/>
      <c r="K93" s="26"/>
      <c r="L93" s="26"/>
      <c r="M93" s="26"/>
      <c r="N93" s="26"/>
      <c r="O93" s="26"/>
    </row>
    <row r="94" spans="2:15" ht="12.75">
      <c r="B94" s="27"/>
      <c r="C94" s="26"/>
      <c r="D94" s="26"/>
      <c r="E94" s="26"/>
      <c r="F94" s="26"/>
      <c r="G94" s="27"/>
      <c r="H94" s="26"/>
      <c r="I94" s="26"/>
      <c r="J94" s="26"/>
      <c r="K94" s="26"/>
      <c r="L94" s="26"/>
      <c r="M94" s="26"/>
      <c r="N94" s="26"/>
      <c r="O94" s="26"/>
    </row>
    <row r="95" spans="2:15" ht="12.75">
      <c r="B95" s="27"/>
      <c r="C95" s="26"/>
      <c r="D95" s="26"/>
      <c r="E95" s="26"/>
      <c r="F95" s="26"/>
      <c r="G95" s="27"/>
      <c r="H95" s="26"/>
      <c r="I95" s="26"/>
      <c r="J95" s="26"/>
      <c r="K95" s="26"/>
      <c r="L95" s="26"/>
      <c r="M95" s="26"/>
      <c r="N95" s="26"/>
      <c r="O95" s="26"/>
    </row>
    <row r="96" spans="2:15" ht="12.75">
      <c r="B96" s="27"/>
      <c r="C96" s="26"/>
      <c r="D96" s="26"/>
      <c r="E96" s="26"/>
      <c r="F96" s="26"/>
      <c r="G96" s="27"/>
      <c r="H96" s="26"/>
      <c r="I96" s="26"/>
      <c r="J96" s="26"/>
      <c r="K96" s="26"/>
      <c r="L96" s="26"/>
      <c r="M96" s="26"/>
      <c r="N96" s="26"/>
      <c r="O96" s="26"/>
    </row>
    <row r="97" spans="2:15" ht="12.75">
      <c r="B97" s="27"/>
      <c r="C97" s="26"/>
      <c r="D97" s="26"/>
      <c r="E97" s="26"/>
      <c r="F97" s="26"/>
      <c r="G97" s="27"/>
      <c r="H97" s="26"/>
      <c r="I97" s="26"/>
      <c r="J97" s="26"/>
      <c r="K97" s="26"/>
      <c r="L97" s="26"/>
      <c r="M97" s="26"/>
      <c r="N97" s="26"/>
      <c r="O97" s="26"/>
    </row>
    <row r="98" spans="2:15" ht="12.75">
      <c r="B98" s="27"/>
      <c r="C98" s="26"/>
      <c r="D98" s="26"/>
      <c r="E98" s="26"/>
      <c r="F98" s="26"/>
      <c r="G98" s="27"/>
      <c r="H98" s="26"/>
      <c r="I98" s="26"/>
      <c r="J98" s="26"/>
      <c r="K98" s="26"/>
      <c r="L98" s="26"/>
      <c r="M98" s="26"/>
      <c r="N98" s="26"/>
      <c r="O98" s="26"/>
    </row>
    <row r="99" spans="2:15" ht="12.75">
      <c r="B99" s="27"/>
      <c r="C99" s="26"/>
      <c r="D99" s="26"/>
      <c r="E99" s="26"/>
      <c r="F99" s="26"/>
      <c r="G99" s="27"/>
      <c r="H99" s="26"/>
      <c r="I99" s="26"/>
      <c r="J99" s="26"/>
      <c r="K99" s="26"/>
      <c r="L99" s="26"/>
      <c r="M99" s="26"/>
      <c r="N99" s="26"/>
      <c r="O99" s="26"/>
    </row>
    <row r="100" spans="2:15" ht="12.75">
      <c r="B100" s="27"/>
      <c r="C100" s="26"/>
      <c r="D100" s="26"/>
      <c r="E100" s="26"/>
      <c r="F100" s="26"/>
      <c r="G100" s="27"/>
      <c r="H100" s="26"/>
      <c r="I100" s="26"/>
      <c r="J100" s="26"/>
      <c r="K100" s="26"/>
      <c r="L100" s="26"/>
      <c r="M100" s="26"/>
      <c r="N100" s="26"/>
      <c r="O100" s="26"/>
    </row>
    <row r="101" spans="2:15" ht="12.75">
      <c r="B101" s="27"/>
      <c r="C101" s="26"/>
      <c r="D101" s="26"/>
      <c r="E101" s="26"/>
      <c r="F101" s="26"/>
      <c r="G101" s="27"/>
      <c r="H101" s="26"/>
      <c r="I101" s="26"/>
      <c r="J101" s="26"/>
      <c r="K101" s="26"/>
      <c r="L101" s="26"/>
      <c r="M101" s="26"/>
      <c r="N101" s="26"/>
      <c r="O101" s="26"/>
    </row>
    <row r="102" spans="2:15" ht="12.75">
      <c r="B102" s="27"/>
      <c r="C102" s="26"/>
      <c r="D102" s="26"/>
      <c r="E102" s="26"/>
      <c r="F102" s="26"/>
      <c r="G102" s="27"/>
      <c r="H102" s="26"/>
      <c r="I102" s="26"/>
      <c r="J102" s="26"/>
      <c r="K102" s="26"/>
      <c r="L102" s="26"/>
      <c r="M102" s="26"/>
      <c r="N102" s="26"/>
      <c r="O102" s="26"/>
    </row>
    <row r="103" spans="2:15" ht="12.75">
      <c r="B103" s="27"/>
      <c r="C103" s="26"/>
      <c r="D103" s="26"/>
      <c r="E103" s="26"/>
      <c r="F103" s="26"/>
      <c r="G103" s="27"/>
      <c r="H103" s="26"/>
      <c r="I103" s="26"/>
      <c r="J103" s="26"/>
      <c r="K103" s="26"/>
      <c r="L103" s="26"/>
      <c r="M103" s="26"/>
      <c r="N103" s="26"/>
      <c r="O103" s="26"/>
    </row>
    <row r="104" spans="2:15" ht="12.75">
      <c r="B104" s="27"/>
      <c r="C104" s="26"/>
      <c r="D104" s="26"/>
      <c r="E104" s="26"/>
      <c r="F104" s="26"/>
      <c r="G104" s="27"/>
      <c r="H104" s="26"/>
      <c r="I104" s="26"/>
      <c r="J104" s="26"/>
      <c r="K104" s="26"/>
      <c r="L104" s="26"/>
      <c r="M104" s="26"/>
      <c r="N104" s="26"/>
      <c r="O104" s="26"/>
    </row>
    <row r="105" spans="2:15" ht="12.75">
      <c r="B105" s="27"/>
      <c r="C105" s="26"/>
      <c r="D105" s="26"/>
      <c r="E105" s="26"/>
      <c r="F105" s="26"/>
      <c r="G105" s="27"/>
      <c r="H105" s="26"/>
      <c r="I105" s="26"/>
      <c r="J105" s="26"/>
      <c r="K105" s="26"/>
      <c r="L105" s="26"/>
      <c r="M105" s="26"/>
      <c r="N105" s="26"/>
      <c r="O105" s="26"/>
    </row>
    <row r="106" spans="2:15" ht="12.75">
      <c r="B106" s="27"/>
      <c r="C106" s="26"/>
      <c r="D106" s="26"/>
      <c r="E106" s="26"/>
      <c r="F106" s="26"/>
      <c r="G106" s="27"/>
      <c r="H106" s="26"/>
      <c r="I106" s="26"/>
      <c r="J106" s="26"/>
      <c r="K106" s="26"/>
      <c r="L106" s="26"/>
      <c r="M106" s="26"/>
      <c r="N106" s="26"/>
      <c r="O106" s="26"/>
    </row>
    <row r="107" spans="2:15" ht="12.75">
      <c r="B107" s="27"/>
      <c r="C107" s="26"/>
      <c r="D107" s="26"/>
      <c r="E107" s="26"/>
      <c r="F107" s="26"/>
      <c r="G107" s="27"/>
      <c r="H107" s="26"/>
      <c r="I107" s="26"/>
      <c r="J107" s="26"/>
      <c r="K107" s="26"/>
      <c r="L107" s="26"/>
      <c r="M107" s="26"/>
      <c r="N107" s="26"/>
      <c r="O107" s="26"/>
    </row>
    <row r="108" spans="2:15" ht="12.75">
      <c r="B108" s="27"/>
      <c r="C108" s="26"/>
      <c r="D108" s="26"/>
      <c r="E108" s="26"/>
      <c r="F108" s="26"/>
      <c r="G108" s="27"/>
      <c r="H108" s="26"/>
      <c r="I108" s="26"/>
      <c r="J108" s="26"/>
      <c r="K108" s="26"/>
      <c r="L108" s="26"/>
      <c r="M108" s="26"/>
      <c r="N108" s="26"/>
      <c r="O108" s="26"/>
    </row>
    <row r="109" spans="2:15" ht="12.75">
      <c r="B109" s="27"/>
      <c r="C109" s="26"/>
      <c r="D109" s="26"/>
      <c r="E109" s="26"/>
      <c r="F109" s="26"/>
      <c r="G109" s="27"/>
      <c r="H109" s="26"/>
      <c r="I109" s="26"/>
      <c r="J109" s="26"/>
      <c r="K109" s="26"/>
      <c r="L109" s="26"/>
      <c r="M109" s="26"/>
      <c r="N109" s="26"/>
      <c r="O109" s="26"/>
    </row>
  </sheetData>
  <printOptions/>
  <pageMargins left="0" right="0" top="0.1968503937007874" bottom="0.1968503937007874" header="0" footer="0"/>
  <pageSetup horizontalDpi="600" verticalDpi="600" orientation="portrait" paperSize="9" r:id="rId3"/>
  <legacyDrawing r:id="rId2"/>
  <oleObjects>
    <oleObject progId="CorelDRAW.Graphic.9" shapeId="15571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куковская</cp:lastModifiedBy>
  <cp:lastPrinted>2013-09-05T03:28:57Z</cp:lastPrinted>
  <dcterms:created xsi:type="dcterms:W3CDTF">1996-10-08T23:32:33Z</dcterms:created>
  <dcterms:modified xsi:type="dcterms:W3CDTF">2013-09-05T03:29:06Z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